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USERS\GIZBARUT\Investment\פרסומים\הוצאות ישירות\2023\רבעון 4\"/>
    </mc:Choice>
  </mc:AlternateContent>
  <bookViews>
    <workbookView xWindow="0" yWindow="0" windowWidth="28800" windowHeight="9495"/>
  </bookViews>
  <sheets>
    <sheet name="נספח 1" sheetId="1" r:id="rId1"/>
    <sheet name="נספח 2" sheetId="7" r:id="rId2"/>
    <sheet name="נספח 3" sheetId="8" r:id="rId3"/>
    <sheet name="אגח ממשלת ישראל" sheetId="3" r:id="rId4"/>
    <sheet name="מסלול אג&quot;ח" sheetId="2" r:id="rId5"/>
    <sheet name="כללי" sheetId="4" r:id="rId6"/>
    <sheet name="מניות" sheetId="9" r:id="rId7"/>
  </sheets>
  <definedNames>
    <definedName name="_xlnm.Print_Area" localSheetId="0">'נספח 1'!$A$1:$C$41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9" l="1"/>
  <c r="C42" i="4"/>
  <c r="C42" i="2"/>
  <c r="C42" i="3"/>
  <c r="C14" i="8"/>
  <c r="C32" i="8"/>
  <c r="C45" i="8"/>
  <c r="C35" i="7" l="1"/>
  <c r="C23" i="7"/>
  <c r="C19" i="7"/>
  <c r="C13" i="7"/>
  <c r="C22" i="1" l="1"/>
  <c r="C9" i="1"/>
  <c r="C22" i="2"/>
  <c r="C15" i="2"/>
  <c r="C12" i="2"/>
  <c r="C9" i="2"/>
  <c r="C22" i="4"/>
  <c r="C12" i="4"/>
  <c r="C9" i="4"/>
  <c r="C22" i="9"/>
  <c r="C12" i="9"/>
  <c r="C9" i="9"/>
  <c r="C15" i="3"/>
  <c r="C12" i="3"/>
  <c r="C21" i="2" l="1"/>
  <c r="C15" i="4"/>
  <c r="C21" i="4" s="1"/>
  <c r="C9" i="3"/>
  <c r="C21" i="3" s="1"/>
  <c r="C15" i="1"/>
  <c r="C21" i="1"/>
  <c r="C25" i="1" s="1"/>
  <c r="C48" i="1" s="1"/>
  <c r="C28" i="3"/>
  <c r="C15" i="9"/>
  <c r="C21" i="9" s="1"/>
  <c r="C28" i="9"/>
  <c r="C28" i="4"/>
  <c r="C22" i="3"/>
  <c r="C28" i="2"/>
  <c r="C12" i="1"/>
  <c r="C28" i="1"/>
  <c r="C44" i="1"/>
  <c r="C45" i="1" s="1"/>
  <c r="C25" i="3"/>
  <c r="C48" i="3" s="1"/>
  <c r="C44" i="3" l="1"/>
  <c r="C45" i="3" s="1"/>
  <c r="C44" i="2"/>
  <c r="C45" i="2" s="1"/>
  <c r="C25" i="9"/>
  <c r="C48" i="9" s="1"/>
  <c r="C44" i="9"/>
  <c r="C45" i="9" s="1"/>
  <c r="C25" i="4"/>
  <c r="C48" i="4" s="1"/>
  <c r="C44" i="4"/>
  <c r="C45" i="4" s="1"/>
  <c r="C25" i="2"/>
  <c r="C48" i="2" s="1"/>
</calcChain>
</file>

<file path=xl/sharedStrings.xml><?xml version="1.0" encoding="utf-8"?>
<sst xmlns="http://schemas.openxmlformats.org/spreadsheetml/2006/main" count="283" uniqueCount="95">
  <si>
    <t>איי.די.איי. - חברה לביטוח בע"מ</t>
  </si>
  <si>
    <t>נספח 1 - סך התשלומים ששולמו בעד כל סוג של הוצאה ישירה לתקופה המסתיימת ביום</t>
  </si>
  <si>
    <t>סה"כ עמלות קניה ומכירה</t>
  </si>
  <si>
    <t>סך עמלות קניה ומכירה לצדדים קשורים</t>
  </si>
  <si>
    <t>סך עמלות קניה ומכירה לצדדים שאינם קשורים</t>
  </si>
  <si>
    <t>סה"כ עמלות קסטודיאן</t>
  </si>
  <si>
    <t>סך עמלות קסטודיאן לצדדים קשורים</t>
  </si>
  <si>
    <t>סך עמלות קסטודיאן לצדדים שאינם קשורים</t>
  </si>
  <si>
    <t>סך תשלומים למנהלי תיקים זרים</t>
  </si>
  <si>
    <t xml:space="preserve">בנק הפועלים </t>
  </si>
  <si>
    <t>אחר</t>
  </si>
  <si>
    <t>סך עמלות ברוקראז'</t>
  </si>
  <si>
    <t>סך עמלות קסטודיאן</t>
  </si>
  <si>
    <t>הוצאה הנובעת מהשקעה בניירות ערך לא סחירים או ממתן הלוואה</t>
  </si>
  <si>
    <t>גוף/יחיד א</t>
  </si>
  <si>
    <t>גוף/יחיד ב</t>
  </si>
  <si>
    <t>אחרים</t>
  </si>
  <si>
    <t>סך הוצאות הנובעת מהשקעה בניירות ערך לא סחירים וממתן הלוואה</t>
  </si>
  <si>
    <t>הוצאות הנובעות ממימון פרוייקטים לתשתיות</t>
  </si>
  <si>
    <t>גוף/יחיד ג</t>
  </si>
  <si>
    <t>הוצאה הנובעת מהשקעה בזכויות מקרקעין</t>
  </si>
  <si>
    <t>גוף/יחיד ד</t>
  </si>
  <si>
    <t>סך הוצאות הנובעות מהשקעה בזכויות במקרקעין</t>
  </si>
  <si>
    <t>הוצאה הנובעת מניהול תביעה או תובענה</t>
  </si>
  <si>
    <t>הוצאה הנובעת ממתן משכנתא</t>
  </si>
  <si>
    <t>סך הכל עמלות והוצאות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</si>
  <si>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</si>
  <si>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</si>
  <si>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</si>
  <si>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</si>
  <si>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תשלום בגין השקעה בקרנות נאמנות</t>
  </si>
  <si>
    <t>א. קרן נאמנות ישראלית</t>
  </si>
  <si>
    <t>ב. קרן חוץ</t>
  </si>
  <si>
    <t>סך תשלומים בגין השקעה בקרנות נאמנות</t>
  </si>
  <si>
    <t>תשלום בגין השקעה בתעודות סל</t>
  </si>
  <si>
    <t>א. קרנות סל ישראליות</t>
  </si>
  <si>
    <t>ב. קרנות סל זרות</t>
  </si>
  <si>
    <t>נספח 3 - -  סך התשלומים ששולמו בעד כל סוג של הוצאה ישירה לתקופה המסתיימת ביום</t>
  </si>
  <si>
    <t>נספח 2 - סך התשלומים ששולמו בעד כל סוג של הוצאה ישירה לתקופה המסתיימת ביום</t>
  </si>
  <si>
    <t>31.12.23</t>
  </si>
  <si>
    <t>סך נכסים ממוצעים בתקופה</t>
  </si>
  <si>
    <t>קסם קרנות נאמנות בע"מ</t>
  </si>
  <si>
    <t>פסגות קרנות נאמנות בע"מ</t>
  </si>
  <si>
    <t>VERITAS FUNDS PLC - ASIAN</t>
  </si>
  <si>
    <t>COMGEST GROWTH PLC - EURO</t>
  </si>
  <si>
    <t>הראל קרנות נאמנות בע"מ</t>
  </si>
  <si>
    <t>מיטב קרנות נאמנות בע"מ</t>
  </si>
  <si>
    <t>מגדל קרנות נאמנות בע"מ</t>
  </si>
  <si>
    <t>KRANESHARES CSI CHINA INT</t>
  </si>
  <si>
    <t xml:space="preserve">הוצאות ישירות שאינן מסוג עמלת ניהול חיצוני 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</si>
  <si>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</si>
  <si>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</si>
  <si>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</si>
  <si>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</si>
  <si>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</si>
  <si>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</si>
  <si>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</si>
  <si>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</si>
  <si>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</si>
  <si>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</si>
  <si>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</si>
  <si>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הוצאות ישירות מסוג עמלת ניהול חיצוני</t>
  </si>
  <si>
    <t xml:space="preserve">10 . סך דמי ניהול משתנים - החלק מתשלום עמלת ניהול חיצוני שנגזר מתשואת הנכסים 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</si>
  <si>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</si>
  <si>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</si>
  <si>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</si>
  <si>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</si>
  <si>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</si>
  <si>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</si>
  <si>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ז.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</si>
  <si>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</si>
  <si>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ט. סך תשלומים בגין השקעה בקרן טכנולוגיה עילית</t>
  </si>
  <si>
    <t>13. שיעור מגבלת עמלת ניהול חיצוני שהמשקיע המוסדי הצהיר עליה עבור שנת הכספים שהסתיימה</t>
  </si>
  <si>
    <t>15.א. סכום שהוחזר לחוסכים  </t>
  </si>
  <si>
    <t>סך הכל הוצאות ישירות בפועל (למעט דמי ניהול משתנים כאמור בסעיף 10)</t>
  </si>
  <si>
    <t>סך הכל הוצאות ישירות לצורך חישוב שיעור עלות שנתית צפויה</t>
  </si>
  <si>
    <t xml:space="preserve">18. שיעור מגבלת עמלת ניהול חיצוני שהמשקיע המוסדי הצהיר עליה בהתאם לתקנה 2א לתקנות הוצאות ישירות עבור שנת הכספים 2024  </t>
  </si>
  <si>
    <t>2. סך הכל דמי שמירה בשל ניירות ערך סחירים וכל עמלה שגובה מי שמבצע את משמרות ניירות הערך (קסטודיאן)</t>
  </si>
  <si>
    <t>19. De: שיעור הוצאות ישירות</t>
  </si>
  <si>
    <t>17. שיעור סך ההוצאות הישירות מתוך יתרת נכסים ממוצעת</t>
  </si>
  <si>
    <t>א. השווי המשוערך של נכסי הקופה או המסלול נכון ליום 31 בדצמבר של שנת הכספים 2023</t>
  </si>
  <si>
    <t>ב. השווי המשוערך של נכסי הקופה או המסלול נכון ליום 31 בדצמבר של שנת הכספים 2022</t>
  </si>
  <si>
    <r>
      <rPr>
        <b/>
        <sz val="11"/>
        <color theme="1"/>
        <rFont val="David"/>
        <family val="2"/>
      </rPr>
      <t>שם הקופה</t>
    </r>
    <r>
      <rPr>
        <sz val="11"/>
        <color theme="1"/>
        <rFont val="David"/>
        <family val="2"/>
      </rPr>
      <t xml:space="preserve">: </t>
    </r>
    <r>
      <rPr>
        <b/>
        <sz val="11"/>
        <color theme="1"/>
        <rFont val="David"/>
        <family val="2"/>
      </rPr>
      <t>מסלול כללי</t>
    </r>
  </si>
  <si>
    <r>
      <rPr>
        <b/>
        <sz val="11"/>
        <color theme="1"/>
        <rFont val="David"/>
        <family val="2"/>
      </rPr>
      <t>שם הקופה</t>
    </r>
    <r>
      <rPr>
        <sz val="11"/>
        <color theme="1"/>
        <rFont val="David"/>
        <family val="2"/>
      </rPr>
      <t xml:space="preserve">: </t>
    </r>
    <r>
      <rPr>
        <b/>
        <sz val="11"/>
        <color theme="1"/>
        <rFont val="David"/>
        <family val="2"/>
      </rPr>
      <t>מסלול מניות</t>
    </r>
  </si>
  <si>
    <r>
      <rPr>
        <b/>
        <sz val="11"/>
        <color theme="1"/>
        <rFont val="David"/>
        <family val="2"/>
      </rPr>
      <t>שם הקופה</t>
    </r>
    <r>
      <rPr>
        <sz val="11"/>
        <color theme="1"/>
        <rFont val="David"/>
        <family val="2"/>
      </rPr>
      <t xml:space="preserve">: </t>
    </r>
    <r>
      <rPr>
        <b/>
        <sz val="11"/>
        <color theme="1"/>
        <rFont val="David"/>
        <family val="2"/>
      </rPr>
      <t>מסלול אג"ח ממשלת ישראל</t>
    </r>
  </si>
  <si>
    <r>
      <rPr>
        <b/>
        <sz val="11"/>
        <color theme="1"/>
        <rFont val="David"/>
        <family val="2"/>
      </rPr>
      <t>שם הקופה</t>
    </r>
    <r>
      <rPr>
        <sz val="11"/>
        <color theme="1"/>
        <rFont val="David"/>
        <family val="2"/>
      </rPr>
      <t xml:space="preserve">: </t>
    </r>
    <r>
      <rPr>
        <b/>
        <sz val="11"/>
        <color theme="1"/>
        <rFont val="David"/>
        <family val="2"/>
      </rPr>
      <t>מסלול אג"ח</t>
    </r>
  </si>
  <si>
    <t xml:space="preserve">אלפי ש"ח </t>
  </si>
  <si>
    <t>9. שיעור שנתי של הוצאות ישירות שאינן מסוג עמלת ניהול חיצוני</t>
  </si>
  <si>
    <t xml:space="preserve">7. סך הכל הוצאות ישירות שאינן מסוג עמלת ניהול חיצוני </t>
  </si>
  <si>
    <t>8. שווי ממוצע של נכסי הקופה או המסלול</t>
  </si>
  <si>
    <t>11.  סך הכל הוצאות ישירות מסוג "עמלת ניהול חיצוני"</t>
  </si>
  <si>
    <t>12. שיעור עמלת ניהול חיצוני בפועל לפני החזר, ככל שבוצע</t>
  </si>
  <si>
    <t>14. ההפרש בין שיעור מגבלת עמלת ניהול חיצוני מוצהרת לבין שיעור עמלת ניהול חיצוני בפועל</t>
  </si>
  <si>
    <t>15.ב. שיעור עמלת ניהול חיצוני בפועל לאחר החזר</t>
  </si>
  <si>
    <t xml:space="preserve">16. סך כל הוצאות ישירות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</si>
</sst>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66" formatCode="[$-1010000]d\.m\.yy;@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</font>
    <font>
      <b/>
      <sz val="10"/>
      <name val="David"/>
      <family val="2"/>
    </font>
    <font>
      <b/>
      <sz val="11"/>
      <name val="David"/>
      <family val="2"/>
    </font>
    <font>
      <sz val="11"/>
      <name val="David"/>
      <family val="2"/>
    </font>
    <font>
      <sz val="10"/>
      <name val="David"/>
      <family val="2"/>
    </font>
    <font>
      <sz val="11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14" fontId="2" fillId="0" borderId="0" xfId="1" applyNumberFormat="1" applyFont="1" applyAlignment="1">
      <alignment horizontal="right"/>
    </xf>
    <xf numFmtId="38" fontId="4" fillId="2" borderId="1" xfId="5" applyNumberFormat="1" applyFont="1" applyFill="1" applyBorder="1" applyAlignment="1">
      <alignment horizontal="right" readingOrder="2"/>
    </xf>
    <xf numFmtId="38" fontId="5" fillId="2" borderId="2" xfId="5" applyNumberFormat="1" applyFont="1" applyFill="1" applyBorder="1" applyAlignment="1">
      <alignment horizontal="right" indent="1" readingOrder="2"/>
    </xf>
    <xf numFmtId="38" fontId="5" fillId="2" borderId="2" xfId="5" applyNumberFormat="1" applyFont="1" applyFill="1" applyBorder="1" applyAlignment="1">
      <alignment horizontal="right" indent="3" readingOrder="2"/>
    </xf>
    <xf numFmtId="38" fontId="5" fillId="2" borderId="1" xfId="5" applyNumberFormat="1" applyFont="1" applyFill="1" applyBorder="1"/>
    <xf numFmtId="38" fontId="5" fillId="3" borderId="2" xfId="5" applyNumberFormat="1" applyFont="1" applyFill="1" applyBorder="1" applyProtection="1">
      <protection locked="0"/>
    </xf>
    <xf numFmtId="10" fontId="5" fillId="3" borderId="2" xfId="2" applyNumberFormat="1" applyFont="1" applyFill="1" applyBorder="1" applyProtection="1">
      <protection locked="0"/>
    </xf>
    <xf numFmtId="10" fontId="5" fillId="3" borderId="3" xfId="2" applyNumberFormat="1" applyFont="1" applyFill="1" applyBorder="1" applyProtection="1">
      <protection locked="0"/>
    </xf>
    <xf numFmtId="41" fontId="5" fillId="3" borderId="2" xfId="5" applyNumberFormat="1" applyFont="1" applyFill="1" applyBorder="1" applyProtection="1">
      <protection locked="0"/>
    </xf>
    <xf numFmtId="9" fontId="5" fillId="3" borderId="2" xfId="5" applyNumberFormat="1" applyFont="1" applyFill="1" applyBorder="1" applyProtection="1">
      <protection locked="0"/>
    </xf>
    <xf numFmtId="166" fontId="2" fillId="0" borderId="0" xfId="1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>
      <alignment horizontal="left"/>
    </xf>
    <xf numFmtId="0" fontId="11" fillId="0" borderId="0" xfId="0" applyFont="1" applyAlignment="1"/>
    <xf numFmtId="38" fontId="6" fillId="2" borderId="2" xfId="5" applyNumberFormat="1" applyFont="1" applyFill="1" applyBorder="1" applyAlignment="1">
      <alignment horizontal="right" indent="1" readingOrder="2"/>
    </xf>
    <xf numFmtId="38" fontId="6" fillId="2" borderId="2" xfId="5" applyNumberFormat="1" applyFont="1" applyFill="1" applyBorder="1" applyAlignment="1">
      <alignment horizontal="right" indent="3" readingOrder="2"/>
    </xf>
    <xf numFmtId="41" fontId="5" fillId="3" borderId="2" xfId="5" applyNumberFormat="1" applyFont="1" applyFill="1" applyBorder="1" applyAlignment="1" applyProtection="1">
      <protection locked="0"/>
    </xf>
    <xf numFmtId="38" fontId="6" fillId="2" borderId="2" xfId="5" applyNumberFormat="1" applyFont="1" applyFill="1" applyBorder="1" applyAlignment="1"/>
    <xf numFmtId="38" fontId="5" fillId="2" borderId="2" xfId="5" applyNumberFormat="1" applyFont="1" applyFill="1" applyBorder="1" applyAlignment="1"/>
    <xf numFmtId="41" fontId="6" fillId="4" borderId="2" xfId="5" applyNumberFormat="1" applyFont="1" applyFill="1" applyBorder="1" applyAlignment="1" applyProtection="1">
      <protection locked="0"/>
    </xf>
    <xf numFmtId="38" fontId="11" fillId="2" borderId="2" xfId="5" applyNumberFormat="1" applyFont="1" applyFill="1" applyBorder="1" applyAlignment="1">
      <alignment horizontal="right" indent="3" readingOrder="2"/>
    </xf>
    <xf numFmtId="38" fontId="6" fillId="2" borderId="2" xfId="5" applyNumberFormat="1" applyFont="1" applyFill="1" applyBorder="1"/>
    <xf numFmtId="38" fontId="6" fillId="2" borderId="2" xfId="5" applyNumberFormat="1" applyFont="1" applyFill="1" applyBorder="1" applyProtection="1"/>
    <xf numFmtId="10" fontId="5" fillId="3" borderId="2" xfId="5" applyNumberFormat="1" applyFont="1" applyFill="1" applyBorder="1" applyProtection="1">
      <protection locked="0"/>
    </xf>
  </cellXfs>
  <cellStyles count="6">
    <cellStyle name="Comma" xfId="1" builtinId="3"/>
    <cellStyle name="Comma 2 5 2" xfId="4"/>
    <cellStyle name="Normal" xfId="0" builtinId="0"/>
    <cellStyle name="Normal 10 2 2" xfId="3"/>
    <cellStyle name="Normal 3" xfId="5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8"/>
  <sheetViews>
    <sheetView showGridLines="0" rightToLeft="1" tabSelected="1" zoomScaleNormal="100" workbookViewId="0">
      <pane ySplit="7" topLeftCell="A8" activePane="bottomLeft" state="frozen"/>
      <selection activeCell="B21" sqref="B21"/>
      <selection pane="bottomLeft" activeCell="B4" sqref="B4"/>
    </sheetView>
  </sheetViews>
  <sheetFormatPr defaultRowHeight="14.25" x14ac:dyDescent="0.2"/>
  <cols>
    <col min="1" max="1" width="1.75" bestFit="1" customWidth="1"/>
    <col min="2" max="2" width="125.5" bestFit="1" customWidth="1"/>
    <col min="3" max="3" width="11.25" customWidth="1"/>
  </cols>
  <sheetData>
    <row r="1" spans="2:3" ht="15" x14ac:dyDescent="0.25">
      <c r="B1" s="14" t="s">
        <v>0</v>
      </c>
    </row>
    <row r="2" spans="2:3" ht="15" x14ac:dyDescent="0.25">
      <c r="B2" s="15" t="s">
        <v>1</v>
      </c>
      <c r="C2" s="11">
        <v>45291</v>
      </c>
    </row>
    <row r="3" spans="2:3" ht="6.75" customHeight="1" x14ac:dyDescent="0.2">
      <c r="B3" s="16"/>
    </row>
    <row r="4" spans="2:3" ht="15" x14ac:dyDescent="0.25">
      <c r="B4" s="13"/>
    </row>
    <row r="5" spans="2:3" ht="6.75" customHeight="1" x14ac:dyDescent="0.2">
      <c r="B5" s="16"/>
    </row>
    <row r="6" spans="2:3" ht="14.25" customHeight="1" x14ac:dyDescent="0.25">
      <c r="B6" s="3"/>
      <c r="C6" s="18" t="s">
        <v>86</v>
      </c>
    </row>
    <row r="7" spans="2:3" ht="14.25" customHeight="1" x14ac:dyDescent="0.25">
      <c r="B7" s="3"/>
      <c r="C7" s="3"/>
    </row>
    <row r="8" spans="2:3" ht="15" x14ac:dyDescent="0.25">
      <c r="B8" s="2" t="s">
        <v>49</v>
      </c>
      <c r="C8" s="3"/>
    </row>
    <row r="9" spans="2:3" ht="14.25" customHeight="1" x14ac:dyDescent="0.25">
      <c r="B9" s="3" t="s">
        <v>50</v>
      </c>
      <c r="C9" s="25">
        <f t="shared" ref="C9" si="0">SUM(C10:C11)</f>
        <v>32.135103766</v>
      </c>
    </row>
    <row r="10" spans="2:3" ht="14.25" customHeight="1" x14ac:dyDescent="0.25">
      <c r="B10" s="4" t="s">
        <v>51</v>
      </c>
      <c r="C10" s="9">
        <v>0</v>
      </c>
    </row>
    <row r="11" spans="2:3" ht="14.25" customHeight="1" x14ac:dyDescent="0.25">
      <c r="B11" s="4" t="s">
        <v>52</v>
      </c>
      <c r="C11" s="9">
        <v>32.135103766</v>
      </c>
    </row>
    <row r="12" spans="2:3" ht="15" x14ac:dyDescent="0.25">
      <c r="B12" s="3" t="s">
        <v>77</v>
      </c>
      <c r="C12" s="25">
        <f t="shared" ref="C12" si="1">SUM(C13:C14)</f>
        <v>2.2914099999999999</v>
      </c>
    </row>
    <row r="13" spans="2:3" ht="14.25" customHeight="1" x14ac:dyDescent="0.25">
      <c r="B13" s="4" t="s">
        <v>53</v>
      </c>
      <c r="C13" s="9">
        <v>0</v>
      </c>
    </row>
    <row r="14" spans="2:3" ht="14.25" customHeight="1" x14ac:dyDescent="0.25">
      <c r="B14" s="4" t="s">
        <v>54</v>
      </c>
      <c r="C14" s="9">
        <v>2.2914099999999999</v>
      </c>
    </row>
    <row r="15" spans="2:3" ht="14.25" customHeight="1" x14ac:dyDescent="0.25">
      <c r="B15" s="3" t="s">
        <v>55</v>
      </c>
      <c r="C15" s="25">
        <f t="shared" ref="C15" si="2">SUM(C16:C17)</f>
        <v>7.0710000000000006</v>
      </c>
    </row>
    <row r="16" spans="2:3" ht="15" x14ac:dyDescent="0.25">
      <c r="B16" s="4" t="s">
        <v>56</v>
      </c>
      <c r="C16" s="9">
        <v>7.0710000000000006</v>
      </c>
    </row>
    <row r="17" spans="2:3" ht="25.5" customHeight="1" x14ac:dyDescent="0.25">
      <c r="B17" s="4" t="s">
        <v>57</v>
      </c>
      <c r="C17" s="9">
        <v>0</v>
      </c>
    </row>
    <row r="18" spans="2:3" ht="14.25" customHeight="1" x14ac:dyDescent="0.25">
      <c r="B18" s="3" t="s">
        <v>58</v>
      </c>
      <c r="C18" s="9">
        <v>43.693688379999998</v>
      </c>
    </row>
    <row r="19" spans="2:3" ht="14.25" customHeight="1" x14ac:dyDescent="0.25">
      <c r="B19" s="3" t="s">
        <v>59</v>
      </c>
      <c r="C19" s="9">
        <v>0</v>
      </c>
    </row>
    <row r="20" spans="2:3" ht="14.25" customHeight="1" x14ac:dyDescent="0.25">
      <c r="B20" s="3" t="s">
        <v>60</v>
      </c>
      <c r="C20" s="9">
        <v>0</v>
      </c>
    </row>
    <row r="21" spans="2:3" ht="15" x14ac:dyDescent="0.25">
      <c r="B21" s="3" t="s">
        <v>88</v>
      </c>
      <c r="C21" s="25">
        <f>+C9+C12+C15+C18+C19+C20</f>
        <v>85.191202145999995</v>
      </c>
    </row>
    <row r="22" spans="2:3" ht="14.25" customHeight="1" x14ac:dyDescent="0.25">
      <c r="B22" s="3" t="s">
        <v>89</v>
      </c>
      <c r="C22" s="9">
        <f>+AVERAGE(C23:C24)</f>
        <v>293398.995</v>
      </c>
    </row>
    <row r="23" spans="2:3" ht="14.25" customHeight="1" x14ac:dyDescent="0.25">
      <c r="B23" s="4" t="s">
        <v>80</v>
      </c>
      <c r="C23" s="9">
        <v>292536.90999999997</v>
      </c>
    </row>
    <row r="24" spans="2:3" ht="14.25" customHeight="1" x14ac:dyDescent="0.25">
      <c r="B24" s="4" t="s">
        <v>81</v>
      </c>
      <c r="C24" s="9">
        <v>294261.08</v>
      </c>
    </row>
    <row r="25" spans="2:3" ht="14.25" customHeight="1" x14ac:dyDescent="0.25">
      <c r="B25" s="3" t="s">
        <v>87</v>
      </c>
      <c r="C25" s="7">
        <f>(C21/C22)</f>
        <v>2.9035955677353289E-4</v>
      </c>
    </row>
    <row r="26" spans="2:3" ht="14.25" customHeight="1" x14ac:dyDescent="0.25">
      <c r="B26" s="2" t="s">
        <v>61</v>
      </c>
      <c r="C26" s="5"/>
    </row>
    <row r="27" spans="2:3" ht="14.25" customHeight="1" x14ac:dyDescent="0.25">
      <c r="B27" s="3" t="s">
        <v>62</v>
      </c>
      <c r="C27" s="9">
        <v>504.54503099443963</v>
      </c>
    </row>
    <row r="28" spans="2:3" ht="14.25" customHeight="1" x14ac:dyDescent="0.25">
      <c r="B28" s="3" t="s">
        <v>90</v>
      </c>
      <c r="C28" s="26">
        <f>SUM(C29:C37)</f>
        <v>572.93851717409552</v>
      </c>
    </row>
    <row r="29" spans="2:3" ht="14.25" customHeight="1" x14ac:dyDescent="0.25">
      <c r="B29" s="4" t="s">
        <v>63</v>
      </c>
      <c r="C29" s="9">
        <v>262.94429310355406</v>
      </c>
    </row>
    <row r="30" spans="2:3" ht="14.25" customHeight="1" x14ac:dyDescent="0.25">
      <c r="B30" s="4" t="s">
        <v>64</v>
      </c>
      <c r="C30" s="9">
        <v>220.20466262092938</v>
      </c>
    </row>
    <row r="31" spans="2:3" ht="15" x14ac:dyDescent="0.25">
      <c r="B31" s="4" t="s">
        <v>65</v>
      </c>
      <c r="C31" s="9">
        <v>0</v>
      </c>
    </row>
    <row r="32" spans="2:3" ht="14.25" customHeight="1" x14ac:dyDescent="0.25">
      <c r="B32" s="4" t="s">
        <v>66</v>
      </c>
      <c r="C32" s="9">
        <v>0</v>
      </c>
    </row>
    <row r="33" spans="2:3" ht="14.25" customHeight="1" x14ac:dyDescent="0.25">
      <c r="B33" s="4" t="s">
        <v>67</v>
      </c>
      <c r="C33" s="9">
        <v>6.2795614496119585</v>
      </c>
    </row>
    <row r="34" spans="2:3" ht="14.25" customHeight="1" x14ac:dyDescent="0.25">
      <c r="B34" s="4" t="s">
        <v>68</v>
      </c>
      <c r="C34" s="9">
        <v>34.82</v>
      </c>
    </row>
    <row r="35" spans="2:3" ht="15" x14ac:dyDescent="0.25">
      <c r="B35" s="4" t="s">
        <v>69</v>
      </c>
      <c r="C35" s="9">
        <v>30.07</v>
      </c>
    </row>
    <row r="36" spans="2:3" ht="14.25" customHeight="1" x14ac:dyDescent="0.25">
      <c r="B36" s="4" t="s">
        <v>70</v>
      </c>
      <c r="C36" s="9">
        <v>18.619999999999997</v>
      </c>
    </row>
    <row r="37" spans="2:3" ht="15" x14ac:dyDescent="0.25">
      <c r="B37" s="4" t="s">
        <v>71</v>
      </c>
      <c r="C37" s="9">
        <v>0</v>
      </c>
    </row>
    <row r="38" spans="2:3" ht="25.5" customHeight="1" x14ac:dyDescent="0.25">
      <c r="B38" s="3" t="s">
        <v>91</v>
      </c>
      <c r="C38" s="7">
        <v>1.9470414407984069E-3</v>
      </c>
    </row>
    <row r="39" spans="2:3" ht="14.25" customHeight="1" x14ac:dyDescent="0.25">
      <c r="B39" s="3" t="s">
        <v>72</v>
      </c>
      <c r="C39" s="7">
        <v>0</v>
      </c>
    </row>
    <row r="40" spans="2:3" ht="14.25" customHeight="1" x14ac:dyDescent="0.25">
      <c r="B40" s="3" t="s">
        <v>92</v>
      </c>
      <c r="C40" s="10">
        <v>0</v>
      </c>
    </row>
    <row r="41" spans="2:3" ht="15" customHeight="1" x14ac:dyDescent="0.25">
      <c r="B41" s="3" t="s">
        <v>73</v>
      </c>
      <c r="C41" s="9">
        <v>0</v>
      </c>
    </row>
    <row r="42" spans="2:3" ht="15" x14ac:dyDescent="0.25">
      <c r="B42" s="3" t="s">
        <v>93</v>
      </c>
      <c r="C42" s="10">
        <v>1.9470414407984069E-3</v>
      </c>
    </row>
    <row r="43" spans="2:3" ht="15" x14ac:dyDescent="0.25">
      <c r="B43" s="2" t="s">
        <v>74</v>
      </c>
      <c r="C43" s="5"/>
    </row>
    <row r="44" spans="2:3" ht="15" x14ac:dyDescent="0.25">
      <c r="B44" s="3" t="s">
        <v>94</v>
      </c>
      <c r="C44" s="6">
        <f>(C21+C28)-C41</f>
        <v>658.12971932009555</v>
      </c>
    </row>
    <row r="45" spans="2:3" ht="15" x14ac:dyDescent="0.25">
      <c r="B45" s="3" t="s">
        <v>79</v>
      </c>
      <c r="C45" s="7">
        <f>C44/C22</f>
        <v>2.2431219279401265E-3</v>
      </c>
    </row>
    <row r="46" spans="2:3" ht="15" x14ac:dyDescent="0.25">
      <c r="B46" s="2" t="s">
        <v>75</v>
      </c>
      <c r="C46" s="5"/>
    </row>
    <row r="47" spans="2:3" ht="15" x14ac:dyDescent="0.25">
      <c r="B47" s="3" t="s">
        <v>76</v>
      </c>
      <c r="C47" s="7">
        <v>2.5000000000000001E-3</v>
      </c>
    </row>
    <row r="48" spans="2:3" ht="15" x14ac:dyDescent="0.25">
      <c r="B48" s="3" t="s">
        <v>78</v>
      </c>
      <c r="C48" s="8">
        <f>C25+C47</f>
        <v>2.7903595567735327E-3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7"/>
  <sheetViews>
    <sheetView showGridLines="0" rightToLeft="1" zoomScaleNormal="100" workbookViewId="0">
      <pane ySplit="7" topLeftCell="A8" activePane="bottomLeft" state="frozen"/>
      <selection activeCell="B21" sqref="B21"/>
      <selection pane="bottomLeft" activeCell="B21" sqref="B21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2:3" ht="15" x14ac:dyDescent="0.25">
      <c r="B1" s="14" t="s">
        <v>0</v>
      </c>
    </row>
    <row r="2" spans="2:3" ht="15" x14ac:dyDescent="0.25">
      <c r="B2" s="15" t="s">
        <v>38</v>
      </c>
      <c r="C2" s="1" t="s">
        <v>39</v>
      </c>
    </row>
    <row r="3" spans="2:3" ht="6.75" customHeight="1" x14ac:dyDescent="0.2">
      <c r="C3" s="16"/>
    </row>
    <row r="4" spans="2:3" ht="15" x14ac:dyDescent="0.25">
      <c r="C4" s="13"/>
    </row>
    <row r="5" spans="2:3" ht="6.75" customHeight="1" x14ac:dyDescent="0.2">
      <c r="C5" s="16"/>
    </row>
    <row r="6" spans="2:3" ht="15" x14ac:dyDescent="0.25">
      <c r="B6" s="3"/>
      <c r="C6" s="18" t="s">
        <v>86</v>
      </c>
    </row>
    <row r="7" spans="2:3" ht="15" x14ac:dyDescent="0.25">
      <c r="B7" s="4"/>
      <c r="C7" s="3"/>
    </row>
    <row r="8" spans="2:3" ht="15" x14ac:dyDescent="0.25">
      <c r="B8" s="19" t="s">
        <v>2</v>
      </c>
      <c r="C8" s="3"/>
    </row>
    <row r="9" spans="2:3" ht="15" x14ac:dyDescent="0.25">
      <c r="B9" s="3" t="s">
        <v>3</v>
      </c>
      <c r="C9" s="20">
        <v>0</v>
      </c>
    </row>
    <row r="10" spans="2:3" ht="15" x14ac:dyDescent="0.25">
      <c r="B10" s="4" t="s">
        <v>4</v>
      </c>
      <c r="C10" s="20">
        <v>0</v>
      </c>
    </row>
    <row r="11" spans="2:3" ht="15" x14ac:dyDescent="0.25">
      <c r="B11" s="4" t="s">
        <v>9</v>
      </c>
      <c r="C11" s="20">
        <v>28.24</v>
      </c>
    </row>
    <row r="12" spans="2:3" ht="15" x14ac:dyDescent="0.25">
      <c r="B12" s="3" t="s">
        <v>10</v>
      </c>
      <c r="C12" s="20">
        <v>3.8951037660000019</v>
      </c>
    </row>
    <row r="13" spans="2:3" ht="15" x14ac:dyDescent="0.25">
      <c r="B13" s="19" t="s">
        <v>11</v>
      </c>
      <c r="C13" s="23">
        <f>SUM(C9:C12)</f>
        <v>32.135103766</v>
      </c>
    </row>
    <row r="14" spans="2:3" ht="15" x14ac:dyDescent="0.25">
      <c r="B14" s="4"/>
      <c r="C14" s="22"/>
    </row>
    <row r="15" spans="2:3" ht="15" x14ac:dyDescent="0.25">
      <c r="B15" s="18" t="s">
        <v>5</v>
      </c>
      <c r="C15" s="22"/>
    </row>
    <row r="16" spans="2:3" ht="15" x14ac:dyDescent="0.25">
      <c r="B16" s="4" t="s">
        <v>6</v>
      </c>
      <c r="C16" s="20">
        <v>0</v>
      </c>
    </row>
    <row r="17" spans="2:3" ht="15" x14ac:dyDescent="0.25">
      <c r="B17" s="4" t="s">
        <v>7</v>
      </c>
      <c r="C17" s="20">
        <v>0</v>
      </c>
    </row>
    <row r="18" spans="2:3" ht="15" x14ac:dyDescent="0.25">
      <c r="B18" s="3" t="s">
        <v>9</v>
      </c>
      <c r="C18" s="20">
        <v>2.2914099999999999</v>
      </c>
    </row>
    <row r="19" spans="2:3" ht="15" x14ac:dyDescent="0.25">
      <c r="B19" s="19" t="s">
        <v>12</v>
      </c>
      <c r="C19" s="23">
        <f>SUM(C16:C18)</f>
        <v>2.2914099999999999</v>
      </c>
    </row>
    <row r="20" spans="2:3" ht="15" x14ac:dyDescent="0.25">
      <c r="B20" s="4"/>
      <c r="C20" s="22"/>
    </row>
    <row r="21" spans="2:3" ht="15" x14ac:dyDescent="0.25">
      <c r="B21" s="3" t="s">
        <v>13</v>
      </c>
      <c r="C21" s="22"/>
    </row>
    <row r="22" spans="2:3" ht="15" x14ac:dyDescent="0.25">
      <c r="B22" s="4" t="s">
        <v>14</v>
      </c>
      <c r="C22" s="20">
        <v>7.0710000000000006</v>
      </c>
    </row>
    <row r="23" spans="2:3" ht="15" x14ac:dyDescent="0.25">
      <c r="B23" s="4" t="s">
        <v>17</v>
      </c>
      <c r="C23" s="23">
        <f>SUM(C22)</f>
        <v>7.0710000000000006</v>
      </c>
    </row>
    <row r="24" spans="2:3" ht="15" x14ac:dyDescent="0.25">
      <c r="B24" s="3"/>
      <c r="C24" s="22"/>
    </row>
    <row r="25" spans="2:3" ht="15" x14ac:dyDescent="0.25">
      <c r="B25" s="4" t="s">
        <v>18</v>
      </c>
      <c r="C25" s="22"/>
    </row>
    <row r="26" spans="2:3" ht="15" x14ac:dyDescent="0.25">
      <c r="B26" s="4"/>
      <c r="C26" s="20">
        <v>0</v>
      </c>
    </row>
    <row r="27" spans="2:3" ht="15" x14ac:dyDescent="0.25">
      <c r="B27" s="3" t="s">
        <v>20</v>
      </c>
      <c r="C27" s="22"/>
    </row>
    <row r="28" spans="2:3" ht="15" x14ac:dyDescent="0.25">
      <c r="B28" s="4"/>
      <c r="C28" s="20">
        <v>0</v>
      </c>
    </row>
    <row r="29" spans="2:3" ht="15" x14ac:dyDescent="0.25">
      <c r="B29" s="19" t="s">
        <v>22</v>
      </c>
      <c r="C29" s="22"/>
    </row>
    <row r="30" spans="2:3" ht="15" x14ac:dyDescent="0.25">
      <c r="B30" s="3"/>
      <c r="C30" s="20">
        <v>0</v>
      </c>
    </row>
    <row r="31" spans="2:3" ht="15" x14ac:dyDescent="0.25">
      <c r="B31" s="4" t="s">
        <v>23</v>
      </c>
      <c r="C31" s="22"/>
    </row>
    <row r="32" spans="2:3" ht="15" x14ac:dyDescent="0.25">
      <c r="B32" s="4"/>
      <c r="C32" s="20">
        <v>0</v>
      </c>
    </row>
    <row r="33" spans="2:3" ht="15" x14ac:dyDescent="0.25">
      <c r="B33" s="3" t="s">
        <v>24</v>
      </c>
      <c r="C33" s="22"/>
    </row>
    <row r="34" spans="2:3" ht="15" x14ac:dyDescent="0.25">
      <c r="B34" s="4"/>
      <c r="C34" s="20">
        <v>0</v>
      </c>
    </row>
    <row r="35" spans="2:3" ht="15" x14ac:dyDescent="0.25">
      <c r="B35" s="19" t="s">
        <v>25</v>
      </c>
      <c r="C35" s="23">
        <f>+C34+C32+C30+C28+C26+C23+C19+C13</f>
        <v>41.497513765999997</v>
      </c>
    </row>
    <row r="36" spans="2:3" ht="15" x14ac:dyDescent="0.25">
      <c r="B36" s="3"/>
      <c r="C36" s="22"/>
    </row>
    <row r="37" spans="2:3" ht="15" x14ac:dyDescent="0.25">
      <c r="B37" s="19" t="s">
        <v>40</v>
      </c>
      <c r="C37" s="21">
        <v>305595.27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9"/>
  <sheetViews>
    <sheetView showGridLines="0" rightToLeft="1" zoomScaleNormal="100" workbookViewId="0">
      <pane ySplit="7" topLeftCell="A20" activePane="bottomLeft" state="frozen"/>
      <selection activeCell="B21" sqref="B21"/>
      <selection pane="bottomLeft" activeCell="B21" sqref="B21"/>
    </sheetView>
  </sheetViews>
  <sheetFormatPr defaultRowHeight="14.25" x14ac:dyDescent="0.2"/>
  <cols>
    <col min="1" max="1" width="1.75" bestFit="1" customWidth="1"/>
    <col min="2" max="2" width="63.75" bestFit="1" customWidth="1"/>
    <col min="3" max="3" width="9.875" bestFit="1" customWidth="1"/>
  </cols>
  <sheetData>
    <row r="1" spans="2:3" ht="15" x14ac:dyDescent="0.25">
      <c r="B1" s="14" t="s">
        <v>0</v>
      </c>
    </row>
    <row r="2" spans="2:3" ht="15" x14ac:dyDescent="0.25">
      <c r="B2" s="15" t="s">
        <v>37</v>
      </c>
      <c r="C2" s="1" t="s">
        <v>39</v>
      </c>
    </row>
    <row r="3" spans="2:3" ht="6.75" customHeight="1" x14ac:dyDescent="0.2">
      <c r="B3" s="16"/>
    </row>
    <row r="4" spans="2:3" ht="15" x14ac:dyDescent="0.25">
      <c r="B4" s="13"/>
    </row>
    <row r="5" spans="2:3" ht="6.75" customHeight="1" x14ac:dyDescent="0.2">
      <c r="B5" s="16"/>
    </row>
    <row r="6" spans="2:3" ht="15" x14ac:dyDescent="0.25">
      <c r="B6" s="19"/>
      <c r="C6" s="18" t="s">
        <v>86</v>
      </c>
    </row>
    <row r="7" spans="2:3" ht="15" x14ac:dyDescent="0.25">
      <c r="B7" s="19"/>
      <c r="C7" s="3"/>
    </row>
    <row r="8" spans="2:3" ht="15" x14ac:dyDescent="0.25">
      <c r="B8" s="19"/>
      <c r="C8" s="3"/>
    </row>
    <row r="9" spans="2:3" ht="15" x14ac:dyDescent="0.25">
      <c r="B9" s="24" t="s">
        <v>14</v>
      </c>
      <c r="C9" s="20">
        <v>17.993000000000002</v>
      </c>
    </row>
    <row r="10" spans="2:3" ht="15" x14ac:dyDescent="0.25">
      <c r="B10" s="24" t="s">
        <v>15</v>
      </c>
      <c r="C10" s="20">
        <v>92.748983563007769</v>
      </c>
    </row>
    <row r="11" spans="2:3" ht="15" x14ac:dyDescent="0.25">
      <c r="B11" s="24" t="s">
        <v>19</v>
      </c>
      <c r="C11" s="20">
        <v>80.040262322814471</v>
      </c>
    </row>
    <row r="12" spans="2:3" ht="15" x14ac:dyDescent="0.25">
      <c r="B12" s="24" t="s">
        <v>21</v>
      </c>
      <c r="C12" s="20">
        <v>63.187493899999986</v>
      </c>
    </row>
    <row r="13" spans="2:3" ht="15" x14ac:dyDescent="0.25">
      <c r="B13" s="24" t="s">
        <v>16</v>
      </c>
      <c r="C13" s="20">
        <v>222.77434141985685</v>
      </c>
    </row>
    <row r="14" spans="2:3" ht="15" x14ac:dyDescent="0.25">
      <c r="B14" s="19" t="s">
        <v>26</v>
      </c>
      <c r="C14" s="18">
        <f>SUM(C9:C13)</f>
        <v>476.74408120567909</v>
      </c>
    </row>
    <row r="15" spans="2:3" ht="15" x14ac:dyDescent="0.25">
      <c r="B15" s="24"/>
      <c r="C15" s="18"/>
    </row>
    <row r="16" spans="2:3" ht="15" x14ac:dyDescent="0.25">
      <c r="B16" s="19" t="s">
        <v>27</v>
      </c>
      <c r="C16" s="18"/>
    </row>
    <row r="17" spans="2:3" ht="15" x14ac:dyDescent="0.25">
      <c r="B17" s="24"/>
      <c r="C17" s="20"/>
    </row>
    <row r="18" spans="2:3" ht="15" x14ac:dyDescent="0.25">
      <c r="B18" s="19" t="s">
        <v>28</v>
      </c>
      <c r="C18" s="18"/>
    </row>
    <row r="19" spans="2:3" ht="15" x14ac:dyDescent="0.25">
      <c r="B19" s="24"/>
      <c r="C19" s="20"/>
    </row>
    <row r="20" spans="2:3" ht="15" x14ac:dyDescent="0.25">
      <c r="B20" s="19" t="s">
        <v>29</v>
      </c>
      <c r="C20" s="18"/>
    </row>
    <row r="21" spans="2:3" ht="15" x14ac:dyDescent="0.25">
      <c r="B21" s="24"/>
      <c r="C21" s="20"/>
    </row>
    <row r="22" spans="2:3" ht="15" x14ac:dyDescent="0.25">
      <c r="B22" s="19" t="s">
        <v>8</v>
      </c>
      <c r="C22" s="18"/>
    </row>
    <row r="23" spans="2:3" ht="15" x14ac:dyDescent="0.25">
      <c r="B23" s="19"/>
      <c r="C23" s="18"/>
    </row>
    <row r="24" spans="2:3" ht="15" x14ac:dyDescent="0.25">
      <c r="B24" s="19" t="s">
        <v>30</v>
      </c>
      <c r="C24" s="18"/>
    </row>
    <row r="25" spans="2:3" ht="15" x14ac:dyDescent="0.25">
      <c r="B25" s="19" t="s">
        <v>31</v>
      </c>
      <c r="C25" s="20"/>
    </row>
    <row r="26" spans="2:3" ht="15" x14ac:dyDescent="0.25">
      <c r="B26" s="24" t="s">
        <v>41</v>
      </c>
      <c r="C26" s="20">
        <v>13.08</v>
      </c>
    </row>
    <row r="27" spans="2:3" ht="15" x14ac:dyDescent="0.25">
      <c r="B27" s="24" t="s">
        <v>42</v>
      </c>
      <c r="C27" s="20">
        <v>16.940000000000001</v>
      </c>
    </row>
    <row r="28" spans="2:3" ht="15" x14ac:dyDescent="0.25">
      <c r="B28" s="24" t="s">
        <v>16</v>
      </c>
      <c r="C28" s="20">
        <v>4.9999999999998934E-2</v>
      </c>
    </row>
    <row r="29" spans="2:3" ht="15" x14ac:dyDescent="0.25">
      <c r="B29" s="19" t="s">
        <v>32</v>
      </c>
      <c r="C29" s="20"/>
    </row>
    <row r="30" spans="2:3" ht="15" x14ac:dyDescent="0.25">
      <c r="B30" s="24" t="s">
        <v>43</v>
      </c>
      <c r="C30" s="20">
        <v>15.85</v>
      </c>
    </row>
    <row r="31" spans="2:3" ht="15" x14ac:dyDescent="0.25">
      <c r="B31" s="24" t="s">
        <v>44</v>
      </c>
      <c r="C31" s="20">
        <v>2.77</v>
      </c>
    </row>
    <row r="32" spans="2:3" ht="15" x14ac:dyDescent="0.25">
      <c r="B32" s="19" t="s">
        <v>33</v>
      </c>
      <c r="C32" s="18">
        <f>SUM(C25:C31)</f>
        <v>48.690000000000005</v>
      </c>
    </row>
    <row r="33" spans="2:3" ht="15" x14ac:dyDescent="0.25">
      <c r="B33" s="24"/>
      <c r="C33" s="20"/>
    </row>
    <row r="34" spans="2:3" ht="15" x14ac:dyDescent="0.25">
      <c r="B34" s="19" t="s">
        <v>34</v>
      </c>
      <c r="C34" s="18"/>
    </row>
    <row r="35" spans="2:3" ht="15" x14ac:dyDescent="0.25">
      <c r="B35" s="19" t="s">
        <v>35</v>
      </c>
      <c r="C35" s="20"/>
    </row>
    <row r="36" spans="2:3" ht="15" x14ac:dyDescent="0.25">
      <c r="B36" s="24" t="s">
        <v>45</v>
      </c>
      <c r="C36" s="20">
        <v>0.84057969741944927</v>
      </c>
    </row>
    <row r="37" spans="2:3" ht="15" x14ac:dyDescent="0.25">
      <c r="B37" s="24" t="s">
        <v>41</v>
      </c>
      <c r="C37" s="20">
        <v>0.9066800000000067</v>
      </c>
    </row>
    <row r="38" spans="2:3" ht="15" x14ac:dyDescent="0.25">
      <c r="B38" s="24" t="s">
        <v>46</v>
      </c>
      <c r="C38" s="20">
        <v>1.7281765683842014</v>
      </c>
    </row>
    <row r="39" spans="2:3" ht="15" x14ac:dyDescent="0.25">
      <c r="B39" s="24" t="s">
        <v>47</v>
      </c>
      <c r="C39" s="20">
        <v>0.96000658700426633</v>
      </c>
    </row>
    <row r="40" spans="2:3" ht="15" x14ac:dyDescent="0.25">
      <c r="B40" s="24" t="s">
        <v>16</v>
      </c>
      <c r="C40" s="20">
        <v>1.8441185968040346</v>
      </c>
    </row>
    <row r="41" spans="2:3" ht="15" x14ac:dyDescent="0.25">
      <c r="B41" s="19" t="s">
        <v>36</v>
      </c>
      <c r="C41" s="20"/>
    </row>
    <row r="42" spans="2:3" ht="15" x14ac:dyDescent="0.25">
      <c r="B42" s="24" t="s">
        <v>48</v>
      </c>
      <c r="C42" s="20">
        <v>3.97</v>
      </c>
    </row>
    <row r="43" spans="2:3" ht="15" x14ac:dyDescent="0.25">
      <c r="B43" s="24"/>
      <c r="C43" s="20">
        <v>4.05</v>
      </c>
    </row>
    <row r="44" spans="2:3" ht="15" x14ac:dyDescent="0.25">
      <c r="B44" s="24" t="s">
        <v>16</v>
      </c>
      <c r="C44" s="20">
        <v>26.8</v>
      </c>
    </row>
    <row r="45" spans="2:3" ht="15" x14ac:dyDescent="0.25">
      <c r="B45" s="19"/>
      <c r="C45" s="18">
        <f>SUM(C35:C44)</f>
        <v>41.099561449611954</v>
      </c>
    </row>
    <row r="46" spans="2:3" ht="15" x14ac:dyDescent="0.25">
      <c r="B46" s="24"/>
      <c r="C46" s="18"/>
    </row>
    <row r="47" spans="2:3" ht="15" x14ac:dyDescent="0.25">
      <c r="B47" s="19"/>
      <c r="C47" s="18">
        <v>566.53364265529103</v>
      </c>
    </row>
    <row r="48" spans="2:3" ht="15" x14ac:dyDescent="0.25">
      <c r="B48" s="24"/>
      <c r="C48" s="18"/>
    </row>
    <row r="49" spans="2:3" ht="15" x14ac:dyDescent="0.25">
      <c r="B49" s="19" t="s">
        <v>40</v>
      </c>
      <c r="C49" s="18">
        <v>305595.27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8"/>
  <sheetViews>
    <sheetView showGridLines="0" rightToLeft="1" topLeftCell="A12" workbookViewId="0">
      <selection activeCell="C45" sqref="C45"/>
    </sheetView>
  </sheetViews>
  <sheetFormatPr defaultRowHeight="14.25" x14ac:dyDescent="0.2"/>
  <cols>
    <col min="1" max="1" width="1.75" bestFit="1" customWidth="1"/>
    <col min="2" max="2" width="125.5" bestFit="1" customWidth="1"/>
    <col min="3" max="3" width="10.625" customWidth="1"/>
  </cols>
  <sheetData>
    <row r="1" spans="2:3" ht="15" x14ac:dyDescent="0.25">
      <c r="B1" s="14" t="s">
        <v>0</v>
      </c>
    </row>
    <row r="2" spans="2:3" ht="15" x14ac:dyDescent="0.25">
      <c r="B2" s="15" t="s">
        <v>1</v>
      </c>
      <c r="C2" s="11">
        <v>45291</v>
      </c>
    </row>
    <row r="3" spans="2:3" ht="6.75" customHeight="1" x14ac:dyDescent="0.2">
      <c r="B3" s="16"/>
    </row>
    <row r="4" spans="2:3" ht="15" x14ac:dyDescent="0.25">
      <c r="B4" s="17" t="s">
        <v>84</v>
      </c>
    </row>
    <row r="5" spans="2:3" ht="6.75" customHeight="1" x14ac:dyDescent="0.2">
      <c r="B5" s="16"/>
    </row>
    <row r="6" spans="2:3" ht="15" x14ac:dyDescent="0.25">
      <c r="B6" s="3"/>
      <c r="C6" s="18" t="s">
        <v>86</v>
      </c>
    </row>
    <row r="7" spans="2:3" ht="15" x14ac:dyDescent="0.25">
      <c r="B7" s="3"/>
      <c r="C7" s="3"/>
    </row>
    <row r="8" spans="2:3" ht="15" x14ac:dyDescent="0.25">
      <c r="B8" s="2" t="s">
        <v>49</v>
      </c>
      <c r="C8" s="3"/>
    </row>
    <row r="9" spans="2:3" ht="15" x14ac:dyDescent="0.25">
      <c r="B9" s="3" t="s">
        <v>50</v>
      </c>
      <c r="C9" s="25">
        <f t="shared" ref="C9" si="0">SUM(C10:C11)</f>
        <v>13.340520810285634</v>
      </c>
    </row>
    <row r="10" spans="2:3" ht="15" x14ac:dyDescent="0.25">
      <c r="B10" s="4" t="s">
        <v>51</v>
      </c>
      <c r="C10" s="9">
        <v>0</v>
      </c>
    </row>
    <row r="11" spans="2:3" ht="15" x14ac:dyDescent="0.25">
      <c r="B11" s="4" t="s">
        <v>52</v>
      </c>
      <c r="C11" s="9">
        <v>13.340520810285634</v>
      </c>
    </row>
    <row r="12" spans="2:3" ht="15" x14ac:dyDescent="0.25">
      <c r="B12" s="3" t="s">
        <v>77</v>
      </c>
      <c r="C12" s="25">
        <f t="shared" ref="C12" si="1">SUM(C13:C14)</f>
        <v>1.19415</v>
      </c>
    </row>
    <row r="13" spans="2:3" ht="15" x14ac:dyDescent="0.25">
      <c r="B13" s="4" t="s">
        <v>53</v>
      </c>
      <c r="C13" s="9">
        <v>0</v>
      </c>
    </row>
    <row r="14" spans="2:3" ht="15" x14ac:dyDescent="0.25">
      <c r="B14" s="4" t="s">
        <v>54</v>
      </c>
      <c r="C14" s="9">
        <v>1.19415</v>
      </c>
    </row>
    <row r="15" spans="2:3" ht="15" x14ac:dyDescent="0.25">
      <c r="B15" s="3" t="s">
        <v>55</v>
      </c>
      <c r="C15" s="25">
        <f t="shared" ref="C15" si="2">SUM(C16:C17)</f>
        <v>1.508</v>
      </c>
    </row>
    <row r="16" spans="2:3" ht="15" x14ac:dyDescent="0.25">
      <c r="B16" s="4" t="s">
        <v>56</v>
      </c>
      <c r="C16" s="9">
        <v>1.508</v>
      </c>
    </row>
    <row r="17" spans="2:3" ht="15" x14ac:dyDescent="0.25">
      <c r="B17" s="4" t="s">
        <v>57</v>
      </c>
      <c r="C17" s="9">
        <v>0</v>
      </c>
    </row>
    <row r="18" spans="2:3" ht="15" x14ac:dyDescent="0.25">
      <c r="B18" s="3" t="s">
        <v>58</v>
      </c>
      <c r="C18" s="9">
        <v>3.4433316799999996</v>
      </c>
    </row>
    <row r="19" spans="2:3" ht="15" x14ac:dyDescent="0.25">
      <c r="B19" s="3" t="s">
        <v>59</v>
      </c>
      <c r="C19" s="9">
        <v>0</v>
      </c>
    </row>
    <row r="20" spans="2:3" ht="15" x14ac:dyDescent="0.25">
      <c r="B20" s="3" t="s">
        <v>60</v>
      </c>
      <c r="C20" s="9">
        <v>0</v>
      </c>
    </row>
    <row r="21" spans="2:3" ht="15" x14ac:dyDescent="0.25">
      <c r="B21" s="3" t="s">
        <v>88</v>
      </c>
      <c r="C21" s="25">
        <f>+C9+C12+C15+C18+C19+C20</f>
        <v>19.486002490285635</v>
      </c>
    </row>
    <row r="22" spans="2:3" ht="15" x14ac:dyDescent="0.25">
      <c r="B22" s="3" t="s">
        <v>89</v>
      </c>
      <c r="C22" s="9">
        <f>+AVERAGE(C23:C24)</f>
        <v>92083.430000000008</v>
      </c>
    </row>
    <row r="23" spans="2:3" ht="15" x14ac:dyDescent="0.25">
      <c r="B23" s="4" t="s">
        <v>80</v>
      </c>
      <c r="C23" s="9">
        <v>89338.670000000013</v>
      </c>
    </row>
    <row r="24" spans="2:3" ht="15" x14ac:dyDescent="0.25">
      <c r="B24" s="4" t="s">
        <v>81</v>
      </c>
      <c r="C24" s="9">
        <v>94828.19</v>
      </c>
    </row>
    <row r="25" spans="2:3" ht="15" x14ac:dyDescent="0.25">
      <c r="B25" s="3" t="s">
        <v>87</v>
      </c>
      <c r="C25" s="7">
        <f>(C21/C22)</f>
        <v>2.1161247458186162E-4</v>
      </c>
    </row>
    <row r="26" spans="2:3" ht="15" x14ac:dyDescent="0.25">
      <c r="B26" s="2" t="s">
        <v>61</v>
      </c>
      <c r="C26" s="5"/>
    </row>
    <row r="27" spans="2:3" ht="15" x14ac:dyDescent="0.25">
      <c r="B27" s="3" t="s">
        <v>62</v>
      </c>
      <c r="C27" s="9">
        <v>278.74270687805097</v>
      </c>
    </row>
    <row r="28" spans="2:3" ht="15" x14ac:dyDescent="0.25">
      <c r="B28" s="3" t="s">
        <v>90</v>
      </c>
      <c r="C28" s="26">
        <f>SUM(C29:C37)</f>
        <v>147.17436771923133</v>
      </c>
    </row>
    <row r="29" spans="2:3" ht="15" x14ac:dyDescent="0.25">
      <c r="B29" s="4" t="s">
        <v>63</v>
      </c>
      <c r="C29" s="9">
        <v>76.540750066304739</v>
      </c>
    </row>
    <row r="30" spans="2:3" ht="15" x14ac:dyDescent="0.25">
      <c r="B30" s="4" t="s">
        <v>64</v>
      </c>
      <c r="C30" s="9">
        <v>65.51032809604115</v>
      </c>
    </row>
    <row r="31" spans="2:3" ht="15" x14ac:dyDescent="0.25">
      <c r="B31" s="4" t="s">
        <v>65</v>
      </c>
      <c r="C31" s="9">
        <v>0</v>
      </c>
    </row>
    <row r="32" spans="2:3" ht="15" x14ac:dyDescent="0.25">
      <c r="B32" s="4" t="s">
        <v>66</v>
      </c>
      <c r="C32" s="9">
        <v>0</v>
      </c>
    </row>
    <row r="33" spans="2:3" ht="15" x14ac:dyDescent="0.25">
      <c r="B33" s="4" t="s">
        <v>67</v>
      </c>
      <c r="C33" s="9">
        <v>0.26328955688541827</v>
      </c>
    </row>
    <row r="34" spans="2:3" ht="15" x14ac:dyDescent="0.25">
      <c r="B34" s="4" t="s">
        <v>68</v>
      </c>
      <c r="C34" s="9">
        <v>0.9</v>
      </c>
    </row>
    <row r="35" spans="2:3" ht="15" x14ac:dyDescent="0.25">
      <c r="B35" s="4" t="s">
        <v>69</v>
      </c>
      <c r="C35" s="9">
        <v>0</v>
      </c>
    </row>
    <row r="36" spans="2:3" ht="15" x14ac:dyDescent="0.25">
      <c r="B36" s="4" t="s">
        <v>70</v>
      </c>
      <c r="C36" s="9">
        <v>3.96</v>
      </c>
    </row>
    <row r="37" spans="2:3" ht="15" x14ac:dyDescent="0.25">
      <c r="B37" s="4" t="s">
        <v>71</v>
      </c>
      <c r="C37" s="9">
        <v>0</v>
      </c>
    </row>
    <row r="38" spans="2:3" ht="15" x14ac:dyDescent="0.25">
      <c r="B38" s="3" t="s">
        <v>91</v>
      </c>
      <c r="C38" s="7">
        <v>1.6000000000000001E-3</v>
      </c>
    </row>
    <row r="39" spans="2:3" ht="15" x14ac:dyDescent="0.25">
      <c r="B39" s="3" t="s">
        <v>72</v>
      </c>
      <c r="C39" s="7">
        <v>2.5000000000000001E-3</v>
      </c>
    </row>
    <row r="40" spans="2:3" ht="15" x14ac:dyDescent="0.25">
      <c r="B40" s="3" t="s">
        <v>92</v>
      </c>
      <c r="C40" s="10">
        <v>0</v>
      </c>
    </row>
    <row r="41" spans="2:3" ht="15" x14ac:dyDescent="0.25">
      <c r="B41" s="3" t="s">
        <v>73</v>
      </c>
      <c r="C41" s="9">
        <v>0</v>
      </c>
    </row>
    <row r="42" spans="2:3" ht="15" x14ac:dyDescent="0.25">
      <c r="B42" s="3" t="s">
        <v>93</v>
      </c>
      <c r="C42" s="27">
        <f>+C38</f>
        <v>1.6000000000000001E-3</v>
      </c>
    </row>
    <row r="43" spans="2:3" ht="15" x14ac:dyDescent="0.25">
      <c r="B43" s="2" t="s">
        <v>74</v>
      </c>
      <c r="C43" s="5"/>
    </row>
    <row r="44" spans="2:3" ht="15" x14ac:dyDescent="0.25">
      <c r="B44" s="3" t="s">
        <v>94</v>
      </c>
      <c r="C44" s="6">
        <f>(C21+C28)-C41</f>
        <v>166.66037020951697</v>
      </c>
    </row>
    <row r="45" spans="2:3" ht="15" x14ac:dyDescent="0.25">
      <c r="B45" s="3" t="s">
        <v>79</v>
      </c>
      <c r="C45" s="7">
        <f>C44/C22</f>
        <v>1.8098844733468004E-3</v>
      </c>
    </row>
    <row r="46" spans="2:3" ht="15" x14ac:dyDescent="0.25">
      <c r="B46" s="2" t="s">
        <v>75</v>
      </c>
      <c r="C46" s="5"/>
    </row>
    <row r="47" spans="2:3" ht="15" x14ac:dyDescent="0.25">
      <c r="B47" s="3" t="s">
        <v>76</v>
      </c>
      <c r="C47" s="7">
        <v>2.5000000000000001E-3</v>
      </c>
    </row>
    <row r="48" spans="2:3" ht="15" x14ac:dyDescent="0.25">
      <c r="B48" s="3" t="s">
        <v>78</v>
      </c>
      <c r="C48" s="8">
        <f>C25+C47</f>
        <v>2.7116124745818616E-3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8"/>
  <sheetViews>
    <sheetView showGridLines="0" rightToLeft="1" topLeftCell="A13" workbookViewId="0">
      <selection activeCell="C42" sqref="C42"/>
    </sheetView>
  </sheetViews>
  <sheetFormatPr defaultRowHeight="14.25" x14ac:dyDescent="0.2"/>
  <cols>
    <col min="1" max="1" width="1.75" bestFit="1" customWidth="1"/>
    <col min="2" max="2" width="125.5" bestFit="1" customWidth="1"/>
    <col min="3" max="3" width="10.625" customWidth="1"/>
  </cols>
  <sheetData>
    <row r="1" spans="2:3" ht="15" x14ac:dyDescent="0.25">
      <c r="B1" s="14" t="s">
        <v>0</v>
      </c>
    </row>
    <row r="2" spans="2:3" ht="15" x14ac:dyDescent="0.25">
      <c r="B2" s="15" t="s">
        <v>1</v>
      </c>
      <c r="C2" s="11">
        <v>45291</v>
      </c>
    </row>
    <row r="3" spans="2:3" ht="6.75" customHeight="1" x14ac:dyDescent="0.2">
      <c r="B3" s="16"/>
    </row>
    <row r="4" spans="2:3" ht="15" x14ac:dyDescent="0.25">
      <c r="B4" s="17" t="s">
        <v>85</v>
      </c>
    </row>
    <row r="5" spans="2:3" ht="6.75" customHeight="1" x14ac:dyDescent="0.2">
      <c r="B5" s="16"/>
    </row>
    <row r="6" spans="2:3" ht="15" x14ac:dyDescent="0.25">
      <c r="B6" s="3"/>
      <c r="C6" s="18" t="s">
        <v>86</v>
      </c>
    </row>
    <row r="7" spans="2:3" ht="15" x14ac:dyDescent="0.25">
      <c r="B7" s="3"/>
      <c r="C7" s="3"/>
    </row>
    <row r="8" spans="2:3" ht="15" x14ac:dyDescent="0.25">
      <c r="B8" s="2" t="s">
        <v>49</v>
      </c>
      <c r="C8" s="3"/>
    </row>
    <row r="9" spans="2:3" ht="15" x14ac:dyDescent="0.25">
      <c r="B9" s="3" t="s">
        <v>50</v>
      </c>
      <c r="C9" s="25">
        <f t="shared" ref="C9" si="0">SUM(C10:C11)</f>
        <v>5.2726924662144361</v>
      </c>
    </row>
    <row r="10" spans="2:3" ht="15" x14ac:dyDescent="0.25">
      <c r="B10" s="4" t="s">
        <v>51</v>
      </c>
      <c r="C10" s="9">
        <v>0</v>
      </c>
    </row>
    <row r="11" spans="2:3" ht="15" x14ac:dyDescent="0.25">
      <c r="B11" s="4" t="s">
        <v>52</v>
      </c>
      <c r="C11" s="9">
        <v>5.2726924662144361</v>
      </c>
    </row>
    <row r="12" spans="2:3" ht="15" x14ac:dyDescent="0.25">
      <c r="B12" s="3" t="s">
        <v>77</v>
      </c>
      <c r="C12" s="25">
        <f t="shared" ref="C12" si="1">SUM(C13:C14)</f>
        <v>0.56991000000000003</v>
      </c>
    </row>
    <row r="13" spans="2:3" ht="15" x14ac:dyDescent="0.25">
      <c r="B13" s="4" t="s">
        <v>53</v>
      </c>
      <c r="C13" s="9">
        <v>0</v>
      </c>
    </row>
    <row r="14" spans="2:3" ht="15" x14ac:dyDescent="0.25">
      <c r="B14" s="4" t="s">
        <v>54</v>
      </c>
      <c r="C14" s="9">
        <v>0.56991000000000003</v>
      </c>
    </row>
    <row r="15" spans="2:3" ht="15" x14ac:dyDescent="0.25">
      <c r="B15" s="3" t="s">
        <v>55</v>
      </c>
      <c r="C15" s="25">
        <f t="shared" ref="C15" si="2">SUM(C16:C17)</f>
        <v>2.7410000000000001</v>
      </c>
    </row>
    <row r="16" spans="2:3" ht="15" x14ac:dyDescent="0.25">
      <c r="B16" s="4" t="s">
        <v>56</v>
      </c>
      <c r="C16" s="9">
        <v>2.7410000000000001</v>
      </c>
    </row>
    <row r="17" spans="2:3" ht="15" x14ac:dyDescent="0.25">
      <c r="B17" s="4" t="s">
        <v>57</v>
      </c>
      <c r="C17" s="9">
        <v>0</v>
      </c>
    </row>
    <row r="18" spans="2:3" ht="15" x14ac:dyDescent="0.25">
      <c r="B18" s="3" t="s">
        <v>58</v>
      </c>
      <c r="C18" s="9">
        <v>4.3772055900000009</v>
      </c>
    </row>
    <row r="19" spans="2:3" ht="15" x14ac:dyDescent="0.25">
      <c r="B19" s="3" t="s">
        <v>59</v>
      </c>
      <c r="C19" s="9">
        <v>0</v>
      </c>
    </row>
    <row r="20" spans="2:3" ht="15" x14ac:dyDescent="0.25">
      <c r="B20" s="3" t="s">
        <v>60</v>
      </c>
      <c r="C20" s="9">
        <v>0</v>
      </c>
    </row>
    <row r="21" spans="2:3" ht="15" x14ac:dyDescent="0.25">
      <c r="B21" s="3" t="s">
        <v>88</v>
      </c>
      <c r="C21" s="25">
        <f t="shared" ref="C21" si="3">+C9+C12+C15+C18+C19+C20</f>
        <v>12.960808056214438</v>
      </c>
    </row>
    <row r="22" spans="2:3" ht="15" x14ac:dyDescent="0.25">
      <c r="B22" s="3" t="s">
        <v>89</v>
      </c>
      <c r="C22" s="9">
        <f>+AVERAGE(C23:C24)</f>
        <v>80911.570000000007</v>
      </c>
    </row>
    <row r="23" spans="2:3" ht="15" x14ac:dyDescent="0.25">
      <c r="B23" s="4" t="s">
        <v>80</v>
      </c>
      <c r="C23" s="9">
        <v>78329.140000000014</v>
      </c>
    </row>
    <row r="24" spans="2:3" ht="15" x14ac:dyDescent="0.25">
      <c r="B24" s="4" t="s">
        <v>81</v>
      </c>
      <c r="C24" s="9">
        <v>83494</v>
      </c>
    </row>
    <row r="25" spans="2:3" ht="15" x14ac:dyDescent="0.25">
      <c r="B25" s="3" t="s">
        <v>87</v>
      </c>
      <c r="C25" s="7">
        <f>(C21/C22)</f>
        <v>1.6018485435660731E-4</v>
      </c>
    </row>
    <row r="26" spans="2:3" ht="15" x14ac:dyDescent="0.25">
      <c r="B26" s="2" t="s">
        <v>61</v>
      </c>
      <c r="C26" s="5"/>
    </row>
    <row r="27" spans="2:3" ht="15" x14ac:dyDescent="0.25">
      <c r="B27" s="3" t="s">
        <v>62</v>
      </c>
      <c r="C27" s="9">
        <v>188.74531874964617</v>
      </c>
    </row>
    <row r="28" spans="2:3" ht="15" x14ac:dyDescent="0.25">
      <c r="B28" s="3" t="s">
        <v>90</v>
      </c>
      <c r="C28" s="26">
        <f t="shared" ref="C28" si="4">SUM(C29:C37)</f>
        <v>151.66944870712436</v>
      </c>
    </row>
    <row r="29" spans="2:3" ht="15" x14ac:dyDescent="0.25">
      <c r="B29" s="4" t="s">
        <v>63</v>
      </c>
      <c r="C29" s="9">
        <v>98.92300545736839</v>
      </c>
    </row>
    <row r="30" spans="2:3" ht="15" x14ac:dyDescent="0.25">
      <c r="B30" s="4" t="s">
        <v>64</v>
      </c>
      <c r="C30" s="9">
        <v>46.316443249755991</v>
      </c>
    </row>
    <row r="31" spans="2:3" ht="15" x14ac:dyDescent="0.25">
      <c r="B31" s="4" t="s">
        <v>65</v>
      </c>
      <c r="C31" s="9">
        <v>0</v>
      </c>
    </row>
    <row r="32" spans="2:3" ht="15" x14ac:dyDescent="0.25">
      <c r="B32" s="4" t="s">
        <v>66</v>
      </c>
      <c r="C32" s="9">
        <v>0</v>
      </c>
    </row>
    <row r="33" spans="2:3" ht="15" x14ac:dyDescent="0.25">
      <c r="B33" s="4" t="s">
        <v>67</v>
      </c>
      <c r="C33" s="9">
        <v>0</v>
      </c>
    </row>
    <row r="34" spans="2:3" ht="15" x14ac:dyDescent="0.25">
      <c r="B34" s="4" t="s">
        <v>68</v>
      </c>
      <c r="C34" s="9">
        <v>1.67</v>
      </c>
    </row>
    <row r="35" spans="2:3" ht="15" x14ac:dyDescent="0.25">
      <c r="B35" s="4" t="s">
        <v>69</v>
      </c>
      <c r="C35" s="9">
        <v>0</v>
      </c>
    </row>
    <row r="36" spans="2:3" ht="15" x14ac:dyDescent="0.25">
      <c r="B36" s="4" t="s">
        <v>70</v>
      </c>
      <c r="C36" s="9">
        <v>4.76</v>
      </c>
    </row>
    <row r="37" spans="2:3" ht="15" x14ac:dyDescent="0.25">
      <c r="B37" s="4" t="s">
        <v>71</v>
      </c>
      <c r="C37" s="9">
        <v>0</v>
      </c>
    </row>
    <row r="38" spans="2:3" ht="15" x14ac:dyDescent="0.25">
      <c r="B38" s="3" t="s">
        <v>91</v>
      </c>
      <c r="C38" s="7">
        <v>1.8E-3</v>
      </c>
    </row>
    <row r="39" spans="2:3" ht="15" x14ac:dyDescent="0.25">
      <c r="B39" s="3" t="s">
        <v>72</v>
      </c>
      <c r="C39" s="7">
        <v>2.5000000000000001E-3</v>
      </c>
    </row>
    <row r="40" spans="2:3" ht="15" x14ac:dyDescent="0.25">
      <c r="B40" s="3" t="s">
        <v>92</v>
      </c>
      <c r="C40" s="10">
        <v>0</v>
      </c>
    </row>
    <row r="41" spans="2:3" ht="15" x14ac:dyDescent="0.25">
      <c r="B41" s="3" t="s">
        <v>73</v>
      </c>
      <c r="C41" s="9">
        <v>0</v>
      </c>
    </row>
    <row r="42" spans="2:3" ht="15" x14ac:dyDescent="0.25">
      <c r="B42" s="3" t="s">
        <v>93</v>
      </c>
      <c r="C42" s="27">
        <f>+C38</f>
        <v>1.8E-3</v>
      </c>
    </row>
    <row r="43" spans="2:3" ht="15" x14ac:dyDescent="0.25">
      <c r="B43" s="2" t="s">
        <v>74</v>
      </c>
      <c r="C43" s="5"/>
    </row>
    <row r="44" spans="2:3" ht="15" x14ac:dyDescent="0.25">
      <c r="B44" s="3" t="s">
        <v>94</v>
      </c>
      <c r="C44" s="6">
        <f t="shared" ref="C44" si="5">(C21+C28)-C41</f>
        <v>164.63025676333879</v>
      </c>
    </row>
    <row r="45" spans="2:3" ht="15" x14ac:dyDescent="0.25">
      <c r="B45" s="3" t="s">
        <v>79</v>
      </c>
      <c r="C45" s="7">
        <f t="shared" ref="C45" si="6">C44/C22</f>
        <v>2.034693638540678E-3</v>
      </c>
    </row>
    <row r="46" spans="2:3" ht="15" x14ac:dyDescent="0.25">
      <c r="B46" s="2" t="s">
        <v>75</v>
      </c>
      <c r="C46" s="5"/>
    </row>
    <row r="47" spans="2:3" ht="15" x14ac:dyDescent="0.25">
      <c r="B47" s="3" t="s">
        <v>76</v>
      </c>
      <c r="C47" s="7">
        <v>2.5000000000000001E-3</v>
      </c>
    </row>
    <row r="48" spans="2:3" ht="15" x14ac:dyDescent="0.25">
      <c r="B48" s="3" t="s">
        <v>78</v>
      </c>
      <c r="C48" s="8">
        <f t="shared" ref="C48" si="7">C25+C47</f>
        <v>2.6601848543566075E-3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8"/>
  <sheetViews>
    <sheetView showGridLines="0" rightToLeft="1" topLeftCell="A13" workbookViewId="0">
      <selection activeCell="C42" sqref="C42"/>
    </sheetView>
  </sheetViews>
  <sheetFormatPr defaultRowHeight="14.25" x14ac:dyDescent="0.2"/>
  <cols>
    <col min="1" max="1" width="1.75" bestFit="1" customWidth="1"/>
    <col min="2" max="2" width="125.5" bestFit="1" customWidth="1"/>
    <col min="3" max="3" width="10.625" customWidth="1"/>
  </cols>
  <sheetData>
    <row r="1" spans="2:3" ht="15" x14ac:dyDescent="0.25">
      <c r="B1" s="14" t="s">
        <v>0</v>
      </c>
    </row>
    <row r="2" spans="2:3" ht="15" x14ac:dyDescent="0.25">
      <c r="B2" s="15" t="s">
        <v>1</v>
      </c>
      <c r="C2" s="11">
        <v>45291</v>
      </c>
    </row>
    <row r="3" spans="2:3" ht="6.75" customHeight="1" x14ac:dyDescent="0.2">
      <c r="B3" s="16"/>
    </row>
    <row r="4" spans="2:3" ht="15" x14ac:dyDescent="0.25">
      <c r="B4" s="17" t="s">
        <v>82</v>
      </c>
    </row>
    <row r="5" spans="2:3" ht="6.75" customHeight="1" x14ac:dyDescent="0.2">
      <c r="B5" s="16"/>
    </row>
    <row r="6" spans="2:3" ht="15" x14ac:dyDescent="0.25">
      <c r="B6" s="3"/>
      <c r="C6" s="18" t="s">
        <v>86</v>
      </c>
    </row>
    <row r="7" spans="2:3" ht="15" x14ac:dyDescent="0.25">
      <c r="B7" s="3"/>
      <c r="C7" s="3"/>
    </row>
    <row r="8" spans="2:3" ht="15" x14ac:dyDescent="0.25">
      <c r="B8" s="2" t="s">
        <v>49</v>
      </c>
      <c r="C8" s="3"/>
    </row>
    <row r="9" spans="2:3" ht="15" x14ac:dyDescent="0.25">
      <c r="B9" s="3" t="s">
        <v>50</v>
      </c>
      <c r="C9" s="25">
        <f t="shared" ref="C9" si="0">SUM(C10:C11)</f>
        <v>11.641890489499927</v>
      </c>
    </row>
    <row r="10" spans="2:3" ht="15" x14ac:dyDescent="0.25">
      <c r="B10" s="4" t="s">
        <v>51</v>
      </c>
      <c r="C10" s="9">
        <v>0</v>
      </c>
    </row>
    <row r="11" spans="2:3" ht="15" x14ac:dyDescent="0.25">
      <c r="B11" s="4" t="s">
        <v>52</v>
      </c>
      <c r="C11" s="9">
        <v>11.641890489499927</v>
      </c>
    </row>
    <row r="12" spans="2:3" ht="15" x14ac:dyDescent="0.25">
      <c r="B12" s="3" t="s">
        <v>77</v>
      </c>
      <c r="C12" s="25">
        <f t="shared" ref="C12" si="1">SUM(C13:C14)</f>
        <v>0.52734999999999999</v>
      </c>
    </row>
    <row r="13" spans="2:3" ht="15" x14ac:dyDescent="0.25">
      <c r="B13" s="4" t="s">
        <v>53</v>
      </c>
      <c r="C13" s="9">
        <v>0</v>
      </c>
    </row>
    <row r="14" spans="2:3" ht="15" x14ac:dyDescent="0.25">
      <c r="B14" s="4" t="s">
        <v>54</v>
      </c>
      <c r="C14" s="9">
        <v>0.52734999999999999</v>
      </c>
    </row>
    <row r="15" spans="2:3" ht="15" x14ac:dyDescent="0.25">
      <c r="B15" s="3" t="s">
        <v>55</v>
      </c>
      <c r="C15" s="25">
        <f t="shared" ref="C15" si="2">SUM(C16:C17)</f>
        <v>2.8220000000000001</v>
      </c>
    </row>
    <row r="16" spans="2:3" ht="15" x14ac:dyDescent="0.25">
      <c r="B16" s="4" t="s">
        <v>56</v>
      </c>
      <c r="C16" s="9">
        <v>2.8220000000000001</v>
      </c>
    </row>
    <row r="17" spans="2:3" ht="15" x14ac:dyDescent="0.25">
      <c r="B17" s="4" t="s">
        <v>57</v>
      </c>
      <c r="C17" s="9">
        <v>0</v>
      </c>
    </row>
    <row r="18" spans="2:3" ht="15" x14ac:dyDescent="0.25">
      <c r="B18" s="3" t="s">
        <v>58</v>
      </c>
      <c r="C18" s="9">
        <v>35.108526629999993</v>
      </c>
    </row>
    <row r="19" spans="2:3" ht="15" x14ac:dyDescent="0.25">
      <c r="B19" s="3" t="s">
        <v>59</v>
      </c>
      <c r="C19" s="9">
        <v>0</v>
      </c>
    </row>
    <row r="20" spans="2:3" ht="15" x14ac:dyDescent="0.25">
      <c r="B20" s="3" t="s">
        <v>60</v>
      </c>
      <c r="C20" s="9">
        <v>0</v>
      </c>
    </row>
    <row r="21" spans="2:3" ht="15" x14ac:dyDescent="0.25">
      <c r="B21" s="3" t="s">
        <v>88</v>
      </c>
      <c r="C21" s="25">
        <f t="shared" ref="C21" si="3">+C9+C12+C15+C18+C19+C20</f>
        <v>50.099767119499916</v>
      </c>
    </row>
    <row r="22" spans="2:3" ht="15" x14ac:dyDescent="0.25">
      <c r="B22" s="3" t="s">
        <v>89</v>
      </c>
      <c r="C22" s="9">
        <f>+AVERAGE(C23:C24)</f>
        <v>113273.22</v>
      </c>
    </row>
    <row r="23" spans="2:3" ht="15" x14ac:dyDescent="0.25">
      <c r="B23" s="4" t="s">
        <v>80</v>
      </c>
      <c r="C23" s="9">
        <v>115646.06</v>
      </c>
    </row>
    <row r="24" spans="2:3" ht="15" x14ac:dyDescent="0.25">
      <c r="B24" s="4" t="s">
        <v>81</v>
      </c>
      <c r="C24" s="9">
        <v>110900.37999999999</v>
      </c>
    </row>
    <row r="25" spans="2:3" ht="15" x14ac:dyDescent="0.25">
      <c r="B25" s="3" t="s">
        <v>87</v>
      </c>
      <c r="C25" s="7">
        <f>(C21/C22)</f>
        <v>4.4229136524502361E-4</v>
      </c>
    </row>
    <row r="26" spans="2:3" ht="15" x14ac:dyDescent="0.25">
      <c r="B26" s="2" t="s">
        <v>61</v>
      </c>
      <c r="C26" s="5"/>
    </row>
    <row r="27" spans="2:3" ht="15" x14ac:dyDescent="0.25">
      <c r="B27" s="3" t="s">
        <v>62</v>
      </c>
      <c r="C27" s="9">
        <v>37.057005366742466</v>
      </c>
    </row>
    <row r="28" spans="2:3" ht="15" x14ac:dyDescent="0.25">
      <c r="B28" s="3" t="s">
        <v>90</v>
      </c>
      <c r="C28" s="26">
        <f t="shared" ref="C28" si="4">SUM(C29:C37)</f>
        <v>268.90252292530664</v>
      </c>
    </row>
    <row r="29" spans="2:3" ht="15" x14ac:dyDescent="0.25">
      <c r="B29" s="4" t="s">
        <v>63</v>
      </c>
      <c r="C29" s="9">
        <v>87.480537579880945</v>
      </c>
    </row>
    <row r="30" spans="2:3" ht="15" x14ac:dyDescent="0.25">
      <c r="B30" s="4" t="s">
        <v>64</v>
      </c>
      <c r="C30" s="9">
        <v>108.37789127513224</v>
      </c>
    </row>
    <row r="31" spans="2:3" ht="15" x14ac:dyDescent="0.25">
      <c r="B31" s="4" t="s">
        <v>65</v>
      </c>
      <c r="C31" s="9">
        <v>0</v>
      </c>
    </row>
    <row r="32" spans="2:3" ht="15" x14ac:dyDescent="0.25">
      <c r="B32" s="4" t="s">
        <v>66</v>
      </c>
      <c r="C32" s="9">
        <v>0</v>
      </c>
    </row>
    <row r="33" spans="2:3" ht="15" x14ac:dyDescent="0.25">
      <c r="B33" s="4" t="s">
        <v>67</v>
      </c>
      <c r="C33" s="9">
        <v>4.0340940702935031</v>
      </c>
    </row>
    <row r="34" spans="2:3" ht="15" x14ac:dyDescent="0.25">
      <c r="B34" s="4" t="s">
        <v>68</v>
      </c>
      <c r="C34" s="9">
        <v>31.94</v>
      </c>
    </row>
    <row r="35" spans="2:3" ht="15" x14ac:dyDescent="0.25">
      <c r="B35" s="4" t="s">
        <v>69</v>
      </c>
      <c r="C35" s="9">
        <v>27.17</v>
      </c>
    </row>
    <row r="36" spans="2:3" ht="15" x14ac:dyDescent="0.25">
      <c r="B36" s="4" t="s">
        <v>70</v>
      </c>
      <c r="C36" s="9">
        <v>9.9</v>
      </c>
    </row>
    <row r="37" spans="2:3" ht="15" x14ac:dyDescent="0.25">
      <c r="B37" s="4" t="s">
        <v>71</v>
      </c>
      <c r="C37" s="9">
        <v>0</v>
      </c>
    </row>
    <row r="38" spans="2:3" ht="15" x14ac:dyDescent="0.25">
      <c r="B38" s="3" t="s">
        <v>91</v>
      </c>
      <c r="C38" s="7">
        <v>2.3999999999999998E-3</v>
      </c>
    </row>
    <row r="39" spans="2:3" ht="15" x14ac:dyDescent="0.25">
      <c r="B39" s="3" t="s">
        <v>72</v>
      </c>
      <c r="C39" s="7">
        <v>2.5000000000000001E-3</v>
      </c>
    </row>
    <row r="40" spans="2:3" ht="15" x14ac:dyDescent="0.25">
      <c r="B40" s="3" t="s">
        <v>92</v>
      </c>
      <c r="C40" s="10">
        <v>0</v>
      </c>
    </row>
    <row r="41" spans="2:3" ht="15" x14ac:dyDescent="0.25">
      <c r="B41" s="3" t="s">
        <v>73</v>
      </c>
      <c r="C41" s="9">
        <v>0</v>
      </c>
    </row>
    <row r="42" spans="2:3" ht="15" x14ac:dyDescent="0.25">
      <c r="B42" s="3" t="s">
        <v>93</v>
      </c>
      <c r="C42" s="27">
        <f>+C38</f>
        <v>2.3999999999999998E-3</v>
      </c>
    </row>
    <row r="43" spans="2:3" ht="15" x14ac:dyDescent="0.25">
      <c r="B43" s="2" t="s">
        <v>74</v>
      </c>
      <c r="C43" s="5"/>
    </row>
    <row r="44" spans="2:3" ht="15" x14ac:dyDescent="0.25">
      <c r="B44" s="3" t="s">
        <v>94</v>
      </c>
      <c r="C44" s="6">
        <f t="shared" ref="C44" si="5">(C21+C28)-C41</f>
        <v>319.00229004480656</v>
      </c>
    </row>
    <row r="45" spans="2:3" ht="15" x14ac:dyDescent="0.25">
      <c r="B45" s="3" t="s">
        <v>79</v>
      </c>
      <c r="C45" s="7">
        <f t="shared" ref="C45" si="6">C44/C22</f>
        <v>2.8162198447683091E-3</v>
      </c>
    </row>
    <row r="46" spans="2:3" ht="15" x14ac:dyDescent="0.25">
      <c r="B46" s="2" t="s">
        <v>75</v>
      </c>
      <c r="C46" s="5"/>
    </row>
    <row r="47" spans="2:3" ht="15" x14ac:dyDescent="0.25">
      <c r="B47" s="3" t="s">
        <v>76</v>
      </c>
      <c r="C47" s="7">
        <v>2.5000000000000001E-3</v>
      </c>
    </row>
    <row r="48" spans="2:3" ht="15" x14ac:dyDescent="0.25">
      <c r="B48" s="3" t="s">
        <v>78</v>
      </c>
      <c r="C48" s="8">
        <f t="shared" ref="C48" si="7">C25+C47</f>
        <v>2.9422913652450236E-3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8"/>
  <sheetViews>
    <sheetView showGridLines="0" rightToLeft="1" topLeftCell="A12" workbookViewId="0">
      <selection activeCell="B22" sqref="B22"/>
    </sheetView>
  </sheetViews>
  <sheetFormatPr defaultRowHeight="14.25" x14ac:dyDescent="0.2"/>
  <cols>
    <col min="1" max="1" width="1.75" bestFit="1" customWidth="1"/>
    <col min="2" max="2" width="125.5" bestFit="1" customWidth="1"/>
    <col min="3" max="3" width="10.625" customWidth="1"/>
  </cols>
  <sheetData>
    <row r="1" spans="2:3" ht="15" x14ac:dyDescent="0.25">
      <c r="B1" s="14" t="s">
        <v>0</v>
      </c>
    </row>
    <row r="2" spans="2:3" ht="15" x14ac:dyDescent="0.25">
      <c r="B2" s="15" t="s">
        <v>1</v>
      </c>
      <c r="C2" s="11">
        <v>45291</v>
      </c>
    </row>
    <row r="3" spans="2:3" ht="6.75" customHeight="1" x14ac:dyDescent="0.2">
      <c r="B3" s="16"/>
    </row>
    <row r="4" spans="2:3" ht="15" x14ac:dyDescent="0.25">
      <c r="B4" s="17" t="s">
        <v>83</v>
      </c>
    </row>
    <row r="5" spans="2:3" ht="6.75" customHeight="1" x14ac:dyDescent="0.2">
      <c r="B5" s="12"/>
    </row>
    <row r="6" spans="2:3" ht="15" x14ac:dyDescent="0.25">
      <c r="B6" s="3"/>
      <c r="C6" s="18" t="s">
        <v>86</v>
      </c>
    </row>
    <row r="7" spans="2:3" ht="15" x14ac:dyDescent="0.25">
      <c r="B7" s="3"/>
      <c r="C7" s="3"/>
    </row>
    <row r="8" spans="2:3" ht="15" x14ac:dyDescent="0.25">
      <c r="B8" s="2" t="s">
        <v>49</v>
      </c>
      <c r="C8" s="3"/>
    </row>
    <row r="9" spans="2:3" ht="15" x14ac:dyDescent="0.25">
      <c r="B9" s="3" t="s">
        <v>50</v>
      </c>
      <c r="C9" s="25">
        <f t="shared" ref="C9" si="0">SUM(C10:C11)</f>
        <v>1.88</v>
      </c>
    </row>
    <row r="10" spans="2:3" ht="15" x14ac:dyDescent="0.25">
      <c r="B10" s="4" t="s">
        <v>51</v>
      </c>
      <c r="C10" s="9">
        <v>0</v>
      </c>
    </row>
    <row r="11" spans="2:3" ht="15" x14ac:dyDescent="0.25">
      <c r="B11" s="4" t="s">
        <v>52</v>
      </c>
      <c r="C11" s="9">
        <v>1.88</v>
      </c>
    </row>
    <row r="12" spans="2:3" ht="15" x14ac:dyDescent="0.25">
      <c r="B12" s="3" t="s">
        <v>77</v>
      </c>
      <c r="C12" s="25">
        <f t="shared" ref="C12" si="1">SUM(C13:C14)</f>
        <v>0</v>
      </c>
    </row>
    <row r="13" spans="2:3" ht="15" x14ac:dyDescent="0.25">
      <c r="B13" s="4" t="s">
        <v>53</v>
      </c>
      <c r="C13" s="9">
        <v>0</v>
      </c>
    </row>
    <row r="14" spans="2:3" ht="15" x14ac:dyDescent="0.25">
      <c r="B14" s="4" t="s">
        <v>54</v>
      </c>
      <c r="C14" s="9">
        <v>0</v>
      </c>
    </row>
    <row r="15" spans="2:3" ht="15" x14ac:dyDescent="0.25">
      <c r="B15" s="3" t="s">
        <v>55</v>
      </c>
      <c r="C15" s="25">
        <f t="shared" ref="C15" si="2">SUM(C16:C17)</f>
        <v>0</v>
      </c>
    </row>
    <row r="16" spans="2:3" ht="15" x14ac:dyDescent="0.25">
      <c r="B16" s="4" t="s">
        <v>56</v>
      </c>
      <c r="C16" s="9">
        <v>0</v>
      </c>
    </row>
    <row r="17" spans="2:3" ht="15" x14ac:dyDescent="0.25">
      <c r="B17" s="4" t="s">
        <v>57</v>
      </c>
      <c r="C17" s="9">
        <v>0</v>
      </c>
    </row>
    <row r="18" spans="2:3" ht="15" x14ac:dyDescent="0.25">
      <c r="B18" s="3" t="s">
        <v>58</v>
      </c>
      <c r="C18" s="9">
        <v>0.76462448000000005</v>
      </c>
    </row>
    <row r="19" spans="2:3" ht="15" x14ac:dyDescent="0.25">
      <c r="B19" s="3" t="s">
        <v>59</v>
      </c>
      <c r="C19" s="9">
        <v>0</v>
      </c>
    </row>
    <row r="20" spans="2:3" ht="15" x14ac:dyDescent="0.25">
      <c r="B20" s="3" t="s">
        <v>60</v>
      </c>
      <c r="C20" s="9">
        <v>0</v>
      </c>
    </row>
    <row r="21" spans="2:3" ht="15" x14ac:dyDescent="0.25">
      <c r="B21" s="3" t="s">
        <v>88</v>
      </c>
      <c r="C21" s="25">
        <f t="shared" ref="C21" si="3">+C9+C12+C15+C18+C19+C20</f>
        <v>2.6446244800000001</v>
      </c>
    </row>
    <row r="22" spans="2:3" ht="15" x14ac:dyDescent="0.25">
      <c r="B22" s="3" t="s">
        <v>89</v>
      </c>
      <c r="C22" s="9">
        <f>+AVERAGE(C23:C24)</f>
        <v>7130.7750000000005</v>
      </c>
    </row>
    <row r="23" spans="2:3" ht="15" x14ac:dyDescent="0.25">
      <c r="B23" s="4" t="s">
        <v>80</v>
      </c>
      <c r="C23" s="9">
        <v>9223.0400000000009</v>
      </c>
    </row>
    <row r="24" spans="2:3" ht="15" x14ac:dyDescent="0.25">
      <c r="B24" s="4" t="s">
        <v>81</v>
      </c>
      <c r="C24" s="9">
        <v>5038.51</v>
      </c>
    </row>
    <row r="25" spans="2:3" ht="15" x14ac:dyDescent="0.25">
      <c r="B25" s="3" t="s">
        <v>87</v>
      </c>
      <c r="C25" s="7">
        <f>(C21/C22)</f>
        <v>3.7087476185968562E-4</v>
      </c>
    </row>
    <row r="26" spans="2:3" ht="15" x14ac:dyDescent="0.25">
      <c r="B26" s="2" t="s">
        <v>61</v>
      </c>
      <c r="C26" s="5"/>
    </row>
    <row r="27" spans="2:3" ht="15" x14ac:dyDescent="0.25">
      <c r="B27" s="3" t="s">
        <v>62</v>
      </c>
      <c r="C27" s="9">
        <v>0</v>
      </c>
    </row>
    <row r="28" spans="2:3" ht="15" x14ac:dyDescent="0.25">
      <c r="B28" s="3" t="s">
        <v>90</v>
      </c>
      <c r="C28" s="26">
        <f t="shared" ref="C28" si="4">SUM(C29:C37)</f>
        <v>5.1921778224330364</v>
      </c>
    </row>
    <row r="29" spans="2:3" ht="15" x14ac:dyDescent="0.25">
      <c r="B29" s="4" t="s">
        <v>63</v>
      </c>
      <c r="C29" s="9">
        <v>0</v>
      </c>
    </row>
    <row r="30" spans="2:3" ht="15" x14ac:dyDescent="0.25">
      <c r="B30" s="4" t="s">
        <v>64</v>
      </c>
      <c r="C30" s="9">
        <v>0</v>
      </c>
    </row>
    <row r="31" spans="2:3" ht="15" x14ac:dyDescent="0.25">
      <c r="B31" s="4" t="s">
        <v>65</v>
      </c>
      <c r="C31" s="9">
        <v>0</v>
      </c>
    </row>
    <row r="32" spans="2:3" ht="15" x14ac:dyDescent="0.25">
      <c r="B32" s="4" t="s">
        <v>66</v>
      </c>
      <c r="C32" s="9">
        <v>0</v>
      </c>
    </row>
    <row r="33" spans="2:3" ht="15" x14ac:dyDescent="0.25">
      <c r="B33" s="4" t="s">
        <v>67</v>
      </c>
      <c r="C33" s="9">
        <v>1.9821778224330371</v>
      </c>
    </row>
    <row r="34" spans="2:3" ht="15" x14ac:dyDescent="0.25">
      <c r="B34" s="4" t="s">
        <v>68</v>
      </c>
      <c r="C34" s="9">
        <v>0.31</v>
      </c>
    </row>
    <row r="35" spans="2:3" ht="15" x14ac:dyDescent="0.25">
      <c r="B35" s="4" t="s">
        <v>69</v>
      </c>
      <c r="C35" s="9">
        <v>2.9</v>
      </c>
    </row>
    <row r="36" spans="2:3" ht="15" x14ac:dyDescent="0.25">
      <c r="B36" s="4" t="s">
        <v>70</v>
      </c>
      <c r="C36" s="9">
        <v>0</v>
      </c>
    </row>
    <row r="37" spans="2:3" ht="15" x14ac:dyDescent="0.25">
      <c r="B37" s="4" t="s">
        <v>71</v>
      </c>
      <c r="C37" s="9">
        <v>0</v>
      </c>
    </row>
    <row r="38" spans="2:3" ht="15" x14ac:dyDescent="0.25">
      <c r="B38" s="3" t="s">
        <v>91</v>
      </c>
      <c r="C38" s="7">
        <v>1E-3</v>
      </c>
    </row>
    <row r="39" spans="2:3" ht="15" x14ac:dyDescent="0.25">
      <c r="B39" s="3" t="s">
        <v>72</v>
      </c>
      <c r="C39" s="7">
        <v>2.5000000000000001E-3</v>
      </c>
    </row>
    <row r="40" spans="2:3" ht="15" x14ac:dyDescent="0.25">
      <c r="B40" s="3" t="s">
        <v>92</v>
      </c>
      <c r="C40" s="10">
        <v>0</v>
      </c>
    </row>
    <row r="41" spans="2:3" ht="15" x14ac:dyDescent="0.25">
      <c r="B41" s="3" t="s">
        <v>73</v>
      </c>
      <c r="C41" s="9">
        <v>0</v>
      </c>
    </row>
    <row r="42" spans="2:3" ht="15" x14ac:dyDescent="0.25">
      <c r="B42" s="3" t="s">
        <v>93</v>
      </c>
      <c r="C42" s="27">
        <f>+C38</f>
        <v>1E-3</v>
      </c>
    </row>
    <row r="43" spans="2:3" ht="15" x14ac:dyDescent="0.25">
      <c r="B43" s="2" t="s">
        <v>74</v>
      </c>
      <c r="C43" s="5"/>
    </row>
    <row r="44" spans="2:3" ht="15" x14ac:dyDescent="0.25">
      <c r="B44" s="3" t="s">
        <v>94</v>
      </c>
      <c r="C44" s="6">
        <f t="shared" ref="C44" si="5">(C21+C28)-C41</f>
        <v>7.8368023024330364</v>
      </c>
    </row>
    <row r="45" spans="2:3" ht="15" x14ac:dyDescent="0.25">
      <c r="B45" s="3" t="s">
        <v>79</v>
      </c>
      <c r="C45" s="7">
        <f t="shared" ref="C45" si="6">C44/C22</f>
        <v>1.0990112999544981E-3</v>
      </c>
    </row>
    <row r="46" spans="2:3" ht="15" x14ac:dyDescent="0.25">
      <c r="B46" s="2" t="s">
        <v>75</v>
      </c>
      <c r="C46" s="5"/>
    </row>
    <row r="47" spans="2:3" ht="15" x14ac:dyDescent="0.25">
      <c r="B47" s="3" t="s">
        <v>76</v>
      </c>
      <c r="C47" s="7">
        <v>2.5000000000000001E-3</v>
      </c>
    </row>
    <row r="48" spans="2:3" ht="15" x14ac:dyDescent="0.25">
      <c r="B48" s="3" t="s">
        <v>78</v>
      </c>
      <c r="C48" s="8">
        <f t="shared" ref="C48" si="7">C25+C47</f>
        <v>2.8708747618596858E-3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</vt:i4>
      </vt:variant>
      <vt:variant>
        <vt:lpstr>טווחים בעלי שם</vt:lpstr>
      </vt:variant>
      <vt:variant>
        <vt:i4>1</vt:i4>
      </vt:variant>
    </vt:vector>
  </HeadingPairs>
  <TitlesOfParts>
    <vt:vector size="8" baseType="lpstr">
      <vt:lpstr>נספח 1</vt:lpstr>
      <vt:lpstr>נספח 2</vt:lpstr>
      <vt:lpstr>נספח 3</vt:lpstr>
      <vt:lpstr>אגח ממשלת ישראל</vt:lpstr>
      <vt:lpstr>מסלול אג"ח</vt:lpstr>
      <vt:lpstr>כללי</vt:lpstr>
      <vt:lpstr>מניות</vt:lpstr>
      <vt:lpstr>'נספח 1'!WPrint_Area_W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רועי אושר</cp:lastModifiedBy>
  <cp:lastPrinted>2024-03-28T06:28:11Z</cp:lastPrinted>
  <dcterms:created xsi:type="dcterms:W3CDTF">2018-02-12T10:02:55Z</dcterms:created>
  <dcterms:modified xsi:type="dcterms:W3CDTF">2024-06-29T04:41:03Z</dcterms:modified>
</cp:coreProperties>
</file>